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30" tabRatio="1000"/>
  </bookViews>
  <sheets>
    <sheet name="封面" sheetId="164" r:id="rId1"/>
    <sheet name="附表1-1" sheetId="19" r:id="rId2"/>
    <sheet name="附表1-2" sheetId="21" r:id="rId3"/>
    <sheet name="附表1-3" sheetId="172" r:id="rId4"/>
    <sheet name="附表1-4" sheetId="168" r:id="rId5"/>
    <sheet name="Sheet2" sheetId="170" state="hidden" r:id="rId6"/>
    <sheet name="附表1-5" sheetId="23" r:id="rId7"/>
    <sheet name="附表1-6" sheetId="24" r:id="rId8"/>
    <sheet name="附表1-7" sheetId="42" r:id="rId9"/>
    <sheet name="附表1-8" sheetId="25" r:id="rId10"/>
    <sheet name="附表1-9" sheetId="26" r:id="rId11"/>
    <sheet name="附表1-10" sheetId="27" r:id="rId12"/>
    <sheet name="附表1-11" sheetId="166" r:id="rId13"/>
    <sheet name="附表1-12" sheetId="29" r:id="rId14"/>
    <sheet name="附表1-13" sheetId="28" r:id="rId15"/>
    <sheet name="附表1-14" sheetId="30" r:id="rId16"/>
    <sheet name="附表1-15" sheetId="31" r:id="rId17"/>
    <sheet name="附表1-16" sheetId="32" r:id="rId18"/>
    <sheet name="附表1-17" sheetId="33" r:id="rId19"/>
    <sheet name="附表1-18" sheetId="34" r:id="rId20"/>
    <sheet name="附表1-19" sheetId="35" r:id="rId21"/>
    <sheet name="附表1-20" sheetId="36" r:id="rId22"/>
    <sheet name="附表1-21" sheetId="37" r:id="rId23"/>
    <sheet name="附表1-22" sheetId="173" r:id="rId24"/>
    <sheet name="附表5-1" sheetId="158" r:id="rId25"/>
    <sheet name="附表5-2" sheetId="174" r:id="rId26"/>
    <sheet name="附表5-3" sheetId="160" r:id="rId27"/>
    <sheet name="附表5-4" sheetId="175" r:id="rId28"/>
  </sheets>
  <externalReferences>
    <externalReference r:id="rId29"/>
    <externalReference r:id="rId30"/>
  </externalReferences>
  <definedNames>
    <definedName name="_xlnm._FilterDatabase" localSheetId="4" hidden="1">'附表1-4'!$A$4:$AT$1332</definedName>
    <definedName name="_xlnm._FilterDatabase" localSheetId="5" hidden="1">Sheet2!$A$1:$I$101</definedName>
    <definedName name="_xlnm._FilterDatabase" localSheetId="7" hidden="1">'附表1-6'!$A$5:$E$81</definedName>
    <definedName name="_Order1" hidden="1">255</definedName>
    <definedName name="_Order2" hidden="1">255</definedName>
    <definedName name="Database" localSheetId="12">#REF!</definedName>
    <definedName name="Database">#REF!</definedName>
    <definedName name="database2" localSheetId="12">#REF!</definedName>
    <definedName name="database2">#REF!</definedName>
    <definedName name="database3" localSheetId="12">#REF!</definedName>
    <definedName name="database3">#REF!</definedName>
    <definedName name="gxxe2003">'[1]P1012001'!$A$6:$E$117</definedName>
    <definedName name="hhhh" localSheetId="12">#REF!</definedName>
    <definedName name="hhhh">#REF!</definedName>
    <definedName name="kkkk" localSheetId="12">#REF!</definedName>
    <definedName name="kkkk">#REF!</definedName>
    <definedName name="_xlnm.Print_Area" localSheetId="5">Sheet2!$A$1:$F$101</definedName>
    <definedName name="_xlnm.Print_Area" localSheetId="0">封面!$A$1:$C$30</definedName>
    <definedName name="_xlnm.Print_Area" localSheetId="4">'附表1-4'!$A$2:$D$1316</definedName>
    <definedName name="_xlnm.Print_Area" localSheetId="8">'附表1-7'!$A$4:$C$81</definedName>
    <definedName name="_xlnm.Print_Titles" localSheetId="5">Sheet2!$1:$1</definedName>
    <definedName name="_xlnm.Print_Titles" localSheetId="1">'附表1-1'!$1:$4</definedName>
    <definedName name="_xlnm.Print_Titles" localSheetId="11">'附表1-10'!$1:$4</definedName>
    <definedName name="_xlnm.Print_Titles" localSheetId="12">'附表1-11'!$1:$4</definedName>
    <definedName name="_xlnm.Print_Titles" localSheetId="13">'附表1-12'!$1:$4</definedName>
    <definedName name="_xlnm.Print_Titles" localSheetId="14">'附表1-13'!$1:$4</definedName>
    <definedName name="_xlnm.Print_Titles" localSheetId="15">'附表1-14'!$1:$4</definedName>
    <definedName name="_xlnm.Print_Titles" localSheetId="16">'附表1-15'!$1:$4</definedName>
    <definedName name="_xlnm.Print_Titles" localSheetId="17">'附表1-16'!$1:$4</definedName>
    <definedName name="_xlnm.Print_Titles" localSheetId="18">'附表1-17'!$1:$4</definedName>
    <definedName name="_xlnm.Print_Titles" localSheetId="19">'附表1-18'!$1:$4</definedName>
    <definedName name="_xlnm.Print_Titles" localSheetId="20">'附表1-19'!$1:$4</definedName>
    <definedName name="_xlnm.Print_Titles" localSheetId="2">'附表1-2'!$1:$4</definedName>
    <definedName name="_xlnm.Print_Titles" localSheetId="21">'附表1-20'!$1:$4</definedName>
    <definedName name="_xlnm.Print_Titles" localSheetId="22">'附表1-21'!$1:$4</definedName>
    <definedName name="_xlnm.Print_Titles" localSheetId="4">'附表1-4'!$2:$4</definedName>
    <definedName name="_xlnm.Print_Titles" localSheetId="6">'附表1-5'!$1:$4</definedName>
    <definedName name="_xlnm.Print_Titles" localSheetId="7">'附表1-6'!$1:$4</definedName>
    <definedName name="_xlnm.Print_Titles" localSheetId="8">'附表1-7'!$1:$4</definedName>
    <definedName name="_xlnm.Print_Titles" localSheetId="9">'附表1-8'!$1:$4</definedName>
    <definedName name="_xlnm.Print_Titles" localSheetId="10">'附表1-9'!$1:$4</definedName>
    <definedName name="_xlnm.Print_Titles">#N/A</definedName>
    <definedName name="UU" localSheetId="12">#REF!</definedName>
    <definedName name="UU">#REF!</definedName>
    <definedName name="YY" localSheetId="12">#REF!</definedName>
    <definedName name="YY">#REF!</definedName>
    <definedName name="地区名称" localSheetId="12">#REF!</definedName>
    <definedName name="地区名称">#REF!</definedName>
    <definedName name="福州" localSheetId="12">#REF!</definedName>
    <definedName name="福州">#REF!</definedName>
    <definedName name="汇率" localSheetId="12">#REF!</definedName>
    <definedName name="汇率">#REF!</definedName>
    <definedName name="全额差额比例" localSheetId="12">'[2]C01-1'!#REF!</definedName>
    <definedName name="全额差额比例">'[2]C01-1'!#REF!</definedName>
    <definedName name="生产列1" localSheetId="12">#REF!</definedName>
    <definedName name="生产列1">#REF!</definedName>
    <definedName name="生产列11" localSheetId="12">#REF!</definedName>
    <definedName name="生产列11">#REF!</definedName>
    <definedName name="生产列15" localSheetId="12">#REF!</definedName>
    <definedName name="生产列15">#REF!</definedName>
    <definedName name="生产列16" localSheetId="12">#REF!</definedName>
    <definedName name="生产列16">#REF!</definedName>
    <definedName name="生产列17" localSheetId="12">#REF!</definedName>
    <definedName name="生产列17">#REF!</definedName>
    <definedName name="生产列19" localSheetId="12">#REF!</definedName>
    <definedName name="生产列19">#REF!</definedName>
    <definedName name="生产列2" localSheetId="12">#REF!</definedName>
    <definedName name="生产列2">#REF!</definedName>
    <definedName name="生产列20" localSheetId="12">#REF!</definedName>
    <definedName name="生产列20">#REF!</definedName>
    <definedName name="生产列3" localSheetId="12">#REF!</definedName>
    <definedName name="生产列3">#REF!</definedName>
    <definedName name="生产列4" localSheetId="12">#REF!</definedName>
    <definedName name="生产列4">#REF!</definedName>
    <definedName name="生产列5" localSheetId="12">#REF!</definedName>
    <definedName name="生产列5">#REF!</definedName>
    <definedName name="生产列6" localSheetId="12">#REF!</definedName>
    <definedName name="生产列6">#REF!</definedName>
    <definedName name="生产列7" localSheetId="12">#REF!</definedName>
    <definedName name="生产列7">#REF!</definedName>
    <definedName name="生产列8" localSheetId="12">#REF!</definedName>
    <definedName name="生产列8">#REF!</definedName>
    <definedName name="生产列9" localSheetId="12">#REF!</definedName>
    <definedName name="生产列9">#REF!</definedName>
    <definedName name="生产期" localSheetId="12">#REF!</definedName>
    <definedName name="生产期">#REF!</definedName>
    <definedName name="生产期1" localSheetId="12">#REF!</definedName>
    <definedName name="生产期1">#REF!</definedName>
    <definedName name="生产期11" localSheetId="12">#REF!</definedName>
    <definedName name="生产期11">#REF!</definedName>
    <definedName name="生产期15" localSheetId="12">#REF!</definedName>
    <definedName name="生产期15">#REF!</definedName>
    <definedName name="生产期16" localSheetId="12">#REF!</definedName>
    <definedName name="生产期16">#REF!</definedName>
    <definedName name="生产期17" localSheetId="12">#REF!</definedName>
    <definedName name="生产期17">#REF!</definedName>
    <definedName name="生产期19" localSheetId="12">#REF!</definedName>
    <definedName name="生产期19">#REF!</definedName>
    <definedName name="生产期2" localSheetId="12">#REF!</definedName>
    <definedName name="生产期2">#REF!</definedName>
    <definedName name="生产期20" localSheetId="12">#REF!</definedName>
    <definedName name="生产期20">#REF!</definedName>
    <definedName name="生产期3" localSheetId="12">#REF!</definedName>
    <definedName name="生产期3">#REF!</definedName>
    <definedName name="生产期4" localSheetId="12">#REF!</definedName>
    <definedName name="生产期4">#REF!</definedName>
    <definedName name="生产期5" localSheetId="12">#REF!</definedName>
    <definedName name="生产期5">#REF!</definedName>
    <definedName name="生产期6" localSheetId="12">#REF!</definedName>
    <definedName name="生产期6">#REF!</definedName>
    <definedName name="生产期7" localSheetId="12">#REF!</definedName>
    <definedName name="生产期7">#REF!</definedName>
    <definedName name="生产期8" localSheetId="12">#REF!</definedName>
    <definedName name="生产期8">#REF!</definedName>
    <definedName name="生产期9" localSheetId="12">#REF!</definedName>
    <definedName name="生产期9">#REF!</definedName>
    <definedName name="体制上解" localSheetId="12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<sst xmlns="http://schemas.openxmlformats.org/spreadsheetml/2006/main" count="2935">
  <si>
    <t>附件</t>
  </si>
  <si>
    <t>2018年度预决算公开模板</t>
  </si>
  <si>
    <t>一、政府预算公开模板</t>
  </si>
  <si>
    <t>归属级次</t>
  </si>
  <si>
    <t>1、</t>
  </si>
  <si>
    <t>附表1-1：2018年度一般公共预算收入预算表</t>
  </si>
  <si>
    <t>省、市、县</t>
  </si>
  <si>
    <t>2、</t>
  </si>
  <si>
    <t>附表1-2：2018年度一般公共预算支出预算表</t>
  </si>
  <si>
    <t>3、</t>
  </si>
  <si>
    <t>附表1-3：××年度本级一般公共预算收入预算表</t>
  </si>
  <si>
    <t>省、市</t>
  </si>
  <si>
    <t>4、</t>
  </si>
  <si>
    <t>附表1-4：2018年度本级一般公共预算支出预算表</t>
  </si>
  <si>
    <t>5、</t>
  </si>
  <si>
    <t>附表1-5：2018年度本级一般公共预算支出经济分类情况表</t>
  </si>
  <si>
    <t>6、</t>
  </si>
  <si>
    <t>附表1-6：2018年度本级一般公共预算基本支出经济分类情况表</t>
  </si>
  <si>
    <t>7、</t>
  </si>
  <si>
    <t>附表1-7：2018年度一般公共预算对下税收返还和转移支付预算表</t>
  </si>
  <si>
    <t>8、</t>
  </si>
  <si>
    <t>附表1-8：2018年度本级一般公共预算“三公”经费支出预算表</t>
  </si>
  <si>
    <t>9、</t>
  </si>
  <si>
    <t>附表1-9：2018年度政府性基金收入预算表</t>
  </si>
  <si>
    <t>10、</t>
  </si>
  <si>
    <t>附表1-10：2018年度政府性基金支出预算表</t>
  </si>
  <si>
    <t>11、</t>
  </si>
  <si>
    <t>附表1-11：2018年度本级政府性基金收入预算表</t>
  </si>
  <si>
    <t>12、</t>
  </si>
  <si>
    <t>附表1-12：2018年度本级政府性基金支出预算表</t>
  </si>
  <si>
    <t>13、</t>
  </si>
  <si>
    <t>附表1-13：2018年度政府性基金转移支付预算表</t>
  </si>
  <si>
    <t>14、</t>
  </si>
  <si>
    <t>附表1-14：2018年度国有资本经营收入预算表</t>
  </si>
  <si>
    <t>15、</t>
  </si>
  <si>
    <t>附表1-15：2018年度国有资本经营支出预算表</t>
  </si>
  <si>
    <t>16、</t>
  </si>
  <si>
    <t>附表1-16：2018年度本级国有资本经营收入预算表</t>
  </si>
  <si>
    <t>17、</t>
  </si>
  <si>
    <t>附表1-17：2018年度本级国有资本经营支出预算表</t>
  </si>
  <si>
    <t>20、</t>
  </si>
  <si>
    <t>附表1-20：2018年度本级社会保险基金预算收入表</t>
  </si>
  <si>
    <t>21、</t>
  </si>
  <si>
    <t>附表1-21：2018年度本级社会保险基金预算支出表</t>
  </si>
  <si>
    <t>22、</t>
  </si>
  <si>
    <t>附表1-22：××年度本级财政专项资金管理清单目录</t>
  </si>
  <si>
    <t>省</t>
  </si>
  <si>
    <t>二、政府债务公开模块</t>
  </si>
  <si>
    <t>附表5-1：2018年度政府一般债务余额和限额情况表</t>
  </si>
  <si>
    <t>附表5-2：××年度本级政府一般债务余额和限额情况表</t>
  </si>
  <si>
    <t>附表5-3：2018年度政府专项债务余额和限额情况表</t>
  </si>
  <si>
    <t>附表5-4：××年度本级政府专项债务余额和限额情况表</t>
  </si>
  <si>
    <t>六、政府预决算相关重要事项说明</t>
  </si>
  <si>
    <t>附表6：政府预决算相关重要事项说明</t>
  </si>
  <si>
    <t>备注：模板包含政府预算22张、政府决算22张、部门预算12张、部门决算10张、政府债务4张共70张以及部门预决算说明、政府预决算相关重要事项说明文字范本各1套，各市、县（区）结合实际情况公开本地区预决算信息。</t>
  </si>
  <si>
    <t>附表1-1</t>
  </si>
  <si>
    <t>2018年度一般公共预算收入预算表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</si>
  <si>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</si>
  <si>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</si>
  <si>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</si>
  <si>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</si>
  <si>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</si>
  <si>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</si>
  <si>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</si>
  <si>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</si>
  <si>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</si>
  <si>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</si>
  <si>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</si>
  <si>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</si>
  <si>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</si>
  <si>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</si>
  <si>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</si>
  <si>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</si>
  <si>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</si>
  <si>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</si>
  <si>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</si>
  <si>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</si>
  <si>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</si>
  <si>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</si>
  <si>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</si>
  <si>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</si>
  <si>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</si>
  <si>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</si>
  <si>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</si>
  <si>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</si>
  <si>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</si>
  <si>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</si>
  <si>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</si>
  <si>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</si>
  <si>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</si>
  <si>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</si>
  <si>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</si>
  <si>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</si>
  <si>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</si>
  <si>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</si>
  <si>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</si>
  <si>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</si>
  <si>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</si>
  <si>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</si>
  <si>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</si>
  <si>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</si>
  <si>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</si>
  <si>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</si>
  <si>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2018年度一般公共预算支出预算表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</si>
  <si>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</si>
  <si>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</si>
  <si>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</si>
  <si>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</si>
  <si>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</si>
  <si>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</si>
  <si>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</si>
  <si>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</si>
  <si>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</si>
  <si>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</si>
  <si>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</si>
  <si>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</si>
  <si>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</si>
  <si>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</si>
  <si>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</si>
  <si>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</si>
  <si>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</si>
  <si>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</si>
  <si>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</si>
  <si>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</si>
  <si>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</si>
  <si>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</si>
  <si>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</si>
  <si>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</si>
  <si>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</si>
  <si>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</si>
  <si>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</si>
  <si>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</si>
  <si>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</si>
  <si>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</si>
  <si>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</si>
  <si>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</si>
  <si>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</si>
  <si>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</si>
  <si>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</si>
  <si>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</si>
  <si>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</si>
  <si>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</si>
  <si>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</si>
  <si>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</si>
  <si>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</si>
  <si>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</si>
  <si>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</si>
  <si>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2018年度本级一般公共预算收入预算表</t>
  </si>
  <si>
    <t>上年执行数(或上年预算数)</t>
  </si>
  <si>
    <t>当年预算数为上年执行数(或上年预算数)的％</t>
  </si>
  <si>
    <t xml:space="preserve">   债务转贷收入</t>
  </si>
  <si>
    <t>附表1-4</t>
  </si>
  <si>
    <t>2018年度本级一般公共预算支出预算表</t>
  </si>
  <si>
    <t>一般公共服务支出</t>
  </si>
  <si>
    <t xml:space="preserve">    人大事务</t>
  </si>
  <si>
    <t>人大事务</t>
  </si>
  <si>
    <t xml:space="preserve">      行政运行（人大事务）</t>
  </si>
  <si>
    <t>行政运行（人大事务）</t>
  </si>
  <si>
    <t xml:space="preserve">      一般行政管理事务（人大事务）</t>
  </si>
  <si>
    <t>一般行政管理事务（人大事务）</t>
  </si>
  <si>
    <t xml:space="preserve">      机关服务（人大事务）</t>
  </si>
  <si>
    <t>机关服务（人大事务）</t>
  </si>
  <si>
    <t xml:space="preserve">      人大会议</t>
  </si>
  <si>
    <t>人大会议</t>
  </si>
  <si>
    <t xml:space="preserve">      人大立法</t>
  </si>
  <si>
    <t>人大立法</t>
  </si>
  <si>
    <t xml:space="preserve">      人大监督</t>
  </si>
  <si>
    <t>人大监督</t>
  </si>
  <si>
    <t xml:space="preserve">      人大代表履职能力提升</t>
  </si>
  <si>
    <t>人大代表履职能力提升</t>
  </si>
  <si>
    <t xml:space="preserve">      代表工作</t>
  </si>
  <si>
    <t>代表工作</t>
  </si>
  <si>
    <t xml:space="preserve">      人大信访工作</t>
  </si>
  <si>
    <t>人大信访工作</t>
  </si>
  <si>
    <t xml:space="preserve">      事业运行（人大事务）</t>
  </si>
  <si>
    <t>事业运行（人大事务）</t>
  </si>
  <si>
    <t xml:space="preserve">      其他人大事务支出</t>
  </si>
  <si>
    <t>其他人大事务支出</t>
  </si>
  <si>
    <t xml:space="preserve">    政协事务</t>
  </si>
  <si>
    <t>政协事务</t>
  </si>
  <si>
    <t xml:space="preserve">      行政运行（政协事务）</t>
  </si>
  <si>
    <t>行政运行（政协事务）</t>
  </si>
  <si>
    <t xml:space="preserve">      一般行政管理事务（政协事务）</t>
  </si>
  <si>
    <t>一般行政管理事务（政协事务）</t>
  </si>
  <si>
    <t xml:space="preserve">      机关服务</t>
  </si>
  <si>
    <t>机关服务（政协事务）</t>
  </si>
  <si>
    <t xml:space="preserve">      政协会议</t>
  </si>
  <si>
    <t>政协会议</t>
  </si>
  <si>
    <t xml:space="preserve">      委员视察</t>
  </si>
  <si>
    <t>委员视察</t>
  </si>
  <si>
    <t xml:space="preserve">      参政议政</t>
  </si>
  <si>
    <t>参政议政（政协事务）</t>
  </si>
  <si>
    <t xml:space="preserve">      事业运行</t>
  </si>
  <si>
    <t>事业运行（政协事务）</t>
  </si>
  <si>
    <t xml:space="preserve">      其他政协事务支出</t>
  </si>
  <si>
    <t>其他政协事务支出</t>
  </si>
  <si>
    <t xml:space="preserve">    政府办公厅(室)及相关机构事务</t>
  </si>
  <si>
    <t>政府办公厅（室）及相关机构事务</t>
  </si>
  <si>
    <t xml:space="preserve">      行政运行</t>
  </si>
  <si>
    <t>行政运行（政府办公厅（室）及相关机构事务）</t>
  </si>
  <si>
    <t xml:space="preserve">      一般行政管理事务</t>
  </si>
  <si>
    <t>一般行政管理事务（政府办公厅（室）及相关机构事务）</t>
  </si>
  <si>
    <t>机关服务（政府办公厅（室）及相关机构事务）</t>
  </si>
  <si>
    <t xml:space="preserve">      专项服务</t>
  </si>
  <si>
    <t>专项服务</t>
  </si>
  <si>
    <t xml:space="preserve">      专项业务活动</t>
  </si>
  <si>
    <t>明溪县人民政府办公室</t>
  </si>
  <si>
    <t>专项业务活动</t>
  </si>
  <si>
    <t xml:space="preserve">      政务公开审批</t>
  </si>
  <si>
    <t>明溪县人民政府行政服务中心管理委员会</t>
  </si>
  <si>
    <t>政务公开审批</t>
  </si>
  <si>
    <t xml:space="preserve">      法制建设</t>
  </si>
  <si>
    <t>明溪县机关事务管理局</t>
  </si>
  <si>
    <t>法制建设</t>
  </si>
  <si>
    <t xml:space="preserve">      信访事务</t>
  </si>
  <si>
    <t>中共明溪县委明溪县人民政府信访局</t>
  </si>
  <si>
    <t>信访事务</t>
  </si>
  <si>
    <t xml:space="preserve">      参事事务</t>
  </si>
  <si>
    <t>中共明溪县委机构编制委员会办公室</t>
  </si>
  <si>
    <t>参事事务</t>
  </si>
  <si>
    <t>中国共产党明溪县委员会老干部局</t>
  </si>
  <si>
    <t>事业运行（政府办公厅（室）及相关机构事务）</t>
  </si>
  <si>
    <t xml:space="preserve">      其他政府办公厅（室）及相关机构事务支出</t>
  </si>
  <si>
    <t>其他政府办公厅（室）及相关机构事务支出</t>
  </si>
  <si>
    <t xml:space="preserve">    发展与改革事务</t>
  </si>
  <si>
    <t>发展与改革事务</t>
  </si>
  <si>
    <t>行政运行（发展与改革事务）</t>
  </si>
  <si>
    <t>一般行政管理事务（发展与改革事务）</t>
  </si>
  <si>
    <t>机关服务（发展与改革事务）</t>
  </si>
  <si>
    <t xml:space="preserve">      战略规划与实施</t>
  </si>
  <si>
    <t>战略规划与实施</t>
  </si>
  <si>
    <t xml:space="preserve">      日常经济运行调节</t>
  </si>
  <si>
    <t>日常经济运行调节</t>
  </si>
  <si>
    <t xml:space="preserve">      社会事业发展规划</t>
  </si>
  <si>
    <t>社会事业发展规划</t>
  </si>
  <si>
    <t xml:space="preserve">      经济体制改革研究</t>
  </si>
  <si>
    <t>经济体制改革研究</t>
  </si>
  <si>
    <t xml:space="preserve">      物价管理</t>
  </si>
  <si>
    <t>物价管理</t>
  </si>
  <si>
    <t xml:space="preserve">      应对气象变化管理事务</t>
  </si>
  <si>
    <t>应对气候变化管理事务</t>
  </si>
  <si>
    <t>事业运行（发展与改革事务）</t>
  </si>
  <si>
    <t xml:space="preserve">      其他发展与改革事务支出</t>
  </si>
  <si>
    <t>其他发展与改革事务支出</t>
  </si>
  <si>
    <t xml:space="preserve">    统计信息事务</t>
  </si>
  <si>
    <t>统计信息事务</t>
  </si>
  <si>
    <t>行政运行（统计信息事务）</t>
  </si>
  <si>
    <t>一般行政管理事务（统计信息事务）</t>
  </si>
  <si>
    <t>机关服务（统计信息事务）</t>
  </si>
  <si>
    <t xml:space="preserve">      信息事务</t>
  </si>
  <si>
    <t>信息事务</t>
  </si>
  <si>
    <t xml:space="preserve">      专项统计业务</t>
  </si>
  <si>
    <t>专项统计业务</t>
  </si>
  <si>
    <t xml:space="preserve">      统计管理</t>
  </si>
  <si>
    <t>统计管理</t>
  </si>
  <si>
    <t xml:space="preserve">      专项普查活动</t>
  </si>
  <si>
    <t>专项普查活动</t>
  </si>
  <si>
    <t xml:space="preserve">      统计抽样调查</t>
  </si>
  <si>
    <t>统计抽样调查</t>
  </si>
  <si>
    <t>事业运行（统计信息事务）</t>
  </si>
  <si>
    <t xml:space="preserve">      其他统计信息事务支出</t>
  </si>
  <si>
    <t>其他统计信息事务支出</t>
  </si>
  <si>
    <t xml:space="preserve">    财政事务</t>
  </si>
  <si>
    <t>财政事务</t>
  </si>
  <si>
    <t>行政运行（财政事务）</t>
  </si>
  <si>
    <t>一般行政管理事务（财政事务）</t>
  </si>
  <si>
    <t>机关服务（财政事务）</t>
  </si>
  <si>
    <t xml:space="preserve">      预算改革业务</t>
  </si>
  <si>
    <t>预算改革业务</t>
  </si>
  <si>
    <t xml:space="preserve">      财政国库业务</t>
  </si>
  <si>
    <t>财政国库业务</t>
  </si>
  <si>
    <t xml:space="preserve">      财政监察</t>
  </si>
  <si>
    <t>财政监察</t>
  </si>
  <si>
    <t xml:space="preserve">      信息化建设</t>
  </si>
  <si>
    <t>信息化建设（财政事务）</t>
  </si>
  <si>
    <t xml:space="preserve">      财政委托业务支出</t>
  </si>
  <si>
    <t>财政委托业务支出</t>
  </si>
  <si>
    <t>事业运行（财政事务）</t>
  </si>
  <si>
    <t xml:space="preserve">      其他财政事务支出</t>
  </si>
  <si>
    <t>其他财政事务支出</t>
  </si>
  <si>
    <t xml:space="preserve">    税收事务</t>
  </si>
  <si>
    <t>税收事务</t>
  </si>
  <si>
    <t>行政运行（税收事务）</t>
  </si>
  <si>
    <t>一般行政管理事务（税收事务）</t>
  </si>
  <si>
    <t>机关服务（税收事务）</t>
  </si>
  <si>
    <t xml:space="preserve">      税务办案</t>
  </si>
  <si>
    <t>税务办案</t>
  </si>
  <si>
    <t xml:space="preserve">      税务登记证及发票管理</t>
  </si>
  <si>
    <t>税务登记证及发票管理</t>
  </si>
  <si>
    <t xml:space="preserve">      代扣代收代征税款手续费</t>
  </si>
  <si>
    <t>代扣代收代征税款手续费</t>
  </si>
  <si>
    <t xml:space="preserve">      税务宣传</t>
  </si>
  <si>
    <t>税务宣传</t>
  </si>
  <si>
    <t xml:space="preserve">      协税护税</t>
  </si>
  <si>
    <t>协税护税</t>
  </si>
  <si>
    <t>信息化建设（税收事务）</t>
  </si>
  <si>
    <t>事业运行（税收事务）</t>
  </si>
  <si>
    <t xml:space="preserve">      其他税收事务支出</t>
  </si>
  <si>
    <t>其他税收事务支出</t>
  </si>
  <si>
    <t xml:space="preserve">    审计事务</t>
  </si>
  <si>
    <t>审计事务</t>
  </si>
  <si>
    <t>行政运行（审计事务）</t>
  </si>
  <si>
    <t>一般行政管理事务（审计事务）</t>
  </si>
  <si>
    <t>机关服务（审计事务）</t>
  </si>
  <si>
    <t xml:space="preserve">      审计业务</t>
  </si>
  <si>
    <t>审计业务</t>
  </si>
  <si>
    <t xml:space="preserve">      审计管理</t>
  </si>
  <si>
    <t>审计管理</t>
  </si>
  <si>
    <t>信息化建设（审计事务）</t>
  </si>
  <si>
    <t>事业运行（审计事务）</t>
  </si>
  <si>
    <t xml:space="preserve">      其他审计事务支出</t>
  </si>
  <si>
    <t>其他审计事务支出</t>
  </si>
  <si>
    <t xml:space="preserve">    海关事务</t>
  </si>
  <si>
    <t>海关事务</t>
  </si>
  <si>
    <t>行政运行（海关事务）</t>
  </si>
  <si>
    <t>一般行政管理事务（海关事务）</t>
  </si>
  <si>
    <t>机关服务（海关事务）</t>
  </si>
  <si>
    <t xml:space="preserve">      收费业务</t>
  </si>
  <si>
    <t>收费业务</t>
  </si>
  <si>
    <t xml:space="preserve">      缉私办案</t>
  </si>
  <si>
    <t>缉私办案</t>
  </si>
  <si>
    <t xml:space="preserve">      口岸电子执法系统建设与维护</t>
  </si>
  <si>
    <t>口岸电子执法系统建设与维护</t>
  </si>
  <si>
    <t>信息化建设（海关事务）</t>
  </si>
  <si>
    <t>事业运行（海关事务）</t>
  </si>
  <si>
    <t xml:space="preserve">      其他海关事务支出</t>
  </si>
  <si>
    <t>其他海关事务支出</t>
  </si>
  <si>
    <t xml:space="preserve">    人力资源事务</t>
  </si>
  <si>
    <t>人力资源事务</t>
  </si>
  <si>
    <t>行政运行（人力资源事务）</t>
  </si>
  <si>
    <t>一般行政管理事务（人力资源事务）</t>
  </si>
  <si>
    <t>机关服务（人力资源事务）</t>
  </si>
  <si>
    <t xml:space="preserve">      政府特殊津贴</t>
  </si>
  <si>
    <t>政府特殊津贴</t>
  </si>
  <si>
    <t xml:space="preserve">      资助留学回国人员</t>
  </si>
  <si>
    <t>资助留学回国人员</t>
  </si>
  <si>
    <t xml:space="preserve">      军队转业干部安置</t>
  </si>
  <si>
    <t>军队转业干部安置</t>
  </si>
  <si>
    <t xml:space="preserve">      博士后日常经费</t>
  </si>
  <si>
    <t>博士后日常经费</t>
  </si>
  <si>
    <t xml:space="preserve">      引进人才费用</t>
  </si>
  <si>
    <t>引进人才费用</t>
  </si>
  <si>
    <t xml:space="preserve">      公务员考核</t>
  </si>
  <si>
    <t>公务员考核</t>
  </si>
  <si>
    <t xml:space="preserve">      公务员履职能力提升</t>
  </si>
  <si>
    <t>公务员履职能力提升</t>
  </si>
  <si>
    <t xml:space="preserve">      公务员招考</t>
  </si>
  <si>
    <t>公务员招考</t>
  </si>
  <si>
    <t xml:space="preserve">      公务员综合管理</t>
  </si>
  <si>
    <t>公务员综合管理</t>
  </si>
  <si>
    <t>事业运行（人力资源事务）</t>
  </si>
  <si>
    <t xml:space="preserve">      其他人力资源事务支出</t>
  </si>
  <si>
    <t>其他人力资源事务支出</t>
  </si>
  <si>
    <t xml:space="preserve">    纪检监察事务</t>
  </si>
  <si>
    <t>纪检监察事务</t>
  </si>
  <si>
    <t>行政运行（纪检监察事务）</t>
  </si>
  <si>
    <t>一般行政管理事务（纪检监察事务）</t>
  </si>
  <si>
    <t>机关服务（纪检监察事务）</t>
  </si>
  <si>
    <t xml:space="preserve">      大案要案查处</t>
  </si>
  <si>
    <t>大案要案查处</t>
  </si>
  <si>
    <t xml:space="preserve">      派驻派出机构</t>
  </si>
  <si>
    <t>派驻派出机构</t>
  </si>
  <si>
    <t xml:space="preserve">      中央巡视</t>
  </si>
  <si>
    <t>中央巡视</t>
  </si>
  <si>
    <t>事业运行（纪检监察事务）</t>
  </si>
  <si>
    <t xml:space="preserve">      其他纪检监察事务支出</t>
  </si>
  <si>
    <t>其他纪检监察事务支出</t>
  </si>
  <si>
    <t xml:space="preserve">    商贸事务</t>
  </si>
  <si>
    <t>商贸事务</t>
  </si>
  <si>
    <t>行政运行（商贸事务）</t>
  </si>
  <si>
    <t>一般行政管理事务（商贸事务）</t>
  </si>
  <si>
    <t>机关服务（商贸事务）</t>
  </si>
  <si>
    <t xml:space="preserve">      对外贸易管理</t>
  </si>
  <si>
    <t>对外贸易管理</t>
  </si>
  <si>
    <t xml:space="preserve">      国际经济合作</t>
  </si>
  <si>
    <t>明溪县经济和信息化局</t>
  </si>
  <si>
    <t>国际经济合作</t>
  </si>
  <si>
    <t xml:space="preserve">      外资管理</t>
  </si>
  <si>
    <t>明溪县商务局</t>
  </si>
  <si>
    <t>外资管理</t>
  </si>
  <si>
    <t xml:space="preserve">      国内贸易管理</t>
  </si>
  <si>
    <t>国内贸易管理</t>
  </si>
  <si>
    <t xml:space="preserve">      招商引资</t>
  </si>
  <si>
    <t>招商引资</t>
  </si>
  <si>
    <t>事业运行（商贸事务）</t>
  </si>
  <si>
    <t xml:space="preserve">      其他商贸事务支出</t>
  </si>
  <si>
    <t>其他商贸事务支出</t>
  </si>
  <si>
    <t xml:space="preserve">    知识产权事务</t>
  </si>
  <si>
    <t>知识产权事务</t>
  </si>
  <si>
    <t>行政运行（知识产权事务）</t>
  </si>
  <si>
    <t>一般行政管理事务（知识产权事务）</t>
  </si>
  <si>
    <t>机关服务（知识产权事务）</t>
  </si>
  <si>
    <t xml:space="preserve">      专利审批</t>
  </si>
  <si>
    <t>专利审批</t>
  </si>
  <si>
    <t xml:space="preserve">      国家知识产权战略</t>
  </si>
  <si>
    <t>国家知识产权战略</t>
  </si>
  <si>
    <t xml:space="preserve">      专利试点和产业化推进</t>
  </si>
  <si>
    <t>专利试点和产业化推进</t>
  </si>
  <si>
    <t xml:space="preserve">      专利执法</t>
  </si>
  <si>
    <t>专利执法</t>
  </si>
  <si>
    <t xml:space="preserve">      国际组织专项活动</t>
  </si>
  <si>
    <t>国际组织专项活动</t>
  </si>
  <si>
    <t xml:space="preserve">      知识产权宏观管理</t>
  </si>
  <si>
    <t>知识产权宏观管理</t>
  </si>
  <si>
    <t>事业运行（知识产权事务）</t>
  </si>
  <si>
    <t xml:space="preserve">      其他知识产权事务支出</t>
  </si>
  <si>
    <t>其他知识产权事务支出</t>
  </si>
  <si>
    <t xml:space="preserve">    工商行政管理事务</t>
  </si>
  <si>
    <t>工商行政管理事务</t>
  </si>
  <si>
    <t>行政运行（工商行政管理事务）</t>
  </si>
  <si>
    <t>一般行政管理事务（工商行政管理事务）</t>
  </si>
  <si>
    <t>机关服务（工商行政管理事务）</t>
  </si>
  <si>
    <t xml:space="preserve">      工商行政管理专项</t>
  </si>
  <si>
    <t>工商行政管理专项</t>
  </si>
  <si>
    <t xml:space="preserve">      执法办案专项</t>
  </si>
  <si>
    <t>执法办案专项</t>
  </si>
  <si>
    <t xml:space="preserve">      消费者权益保护</t>
  </si>
  <si>
    <t>消费者权益保护</t>
  </si>
  <si>
    <t>信息化建设（工商行政管理事务）</t>
  </si>
  <si>
    <t>事业运行（工商行政管理事务）</t>
  </si>
  <si>
    <t xml:space="preserve">      其他工商行政管理事务支出</t>
  </si>
  <si>
    <t>其他工商行政管理事务支出</t>
  </si>
  <si>
    <t xml:space="preserve">    质量技术监督与检验检疫事务</t>
  </si>
  <si>
    <t>质量技术监督与检验检疫事务</t>
  </si>
  <si>
    <t>行政运行（质量技术监督与检验检疫事务）</t>
  </si>
  <si>
    <t>一般行政管理事务（质量技术监督与检验检疫事务）</t>
  </si>
  <si>
    <t>机关服务（质量技术监督与检验检疫事务）</t>
  </si>
  <si>
    <t xml:space="preserve">      出入境检验检疫行政执法和业务管理</t>
  </si>
  <si>
    <t>出入境检验检疫行政执法和业务管理</t>
  </si>
  <si>
    <t xml:space="preserve">      出入境检验检疫技术支持</t>
  </si>
  <si>
    <t>出入境检验检疫技术支持</t>
  </si>
  <si>
    <t xml:space="preserve">      质量技术监督行政执法及业务管理</t>
  </si>
  <si>
    <t>质量技术监督行政执法及业务管理</t>
  </si>
  <si>
    <t xml:space="preserve">      质量技术监督技术支持</t>
  </si>
  <si>
    <t>质量技术监督技术支持</t>
  </si>
  <si>
    <t xml:space="preserve">      认证认可监督管理</t>
  </si>
  <si>
    <t>认证认可监督管理</t>
  </si>
  <si>
    <t xml:space="preserve">      标准化管理</t>
  </si>
  <si>
    <t>标准化管理</t>
  </si>
  <si>
    <t>信息化建设（质量技术监督与检验检疫事务）</t>
  </si>
  <si>
    <t>事业运行（质量技术监督与检验检疫事务）</t>
  </si>
  <si>
    <t xml:space="preserve">      其他质量技术监督与检验检疫事务支出</t>
  </si>
  <si>
    <t>其他质量技术监督与检验检疫事务支出</t>
  </si>
  <si>
    <t xml:space="preserve">    民族事务</t>
  </si>
  <si>
    <t>民族事务</t>
  </si>
  <si>
    <t>行政运行（民族事务）</t>
  </si>
  <si>
    <t>一般行政管理事务（民族事务）</t>
  </si>
  <si>
    <t>机关服务（民族事务）</t>
  </si>
  <si>
    <t xml:space="preserve">      民族工作专项</t>
  </si>
  <si>
    <t>民族工作专项</t>
  </si>
  <si>
    <t>事业运行（民族事务）</t>
  </si>
  <si>
    <t xml:space="preserve">      其他民族事务支出</t>
  </si>
  <si>
    <t>其他民族事务支出</t>
  </si>
  <si>
    <t xml:space="preserve">    宗教事务</t>
  </si>
  <si>
    <t>宗教事务</t>
  </si>
  <si>
    <t>行政运行（宗教事务）</t>
  </si>
  <si>
    <t>一般行政管理事务（宗教事务）</t>
  </si>
  <si>
    <t>机关服务（宗教事务）</t>
  </si>
  <si>
    <t xml:space="preserve">      宗教工作专项</t>
  </si>
  <si>
    <t>宗教工作专项</t>
  </si>
  <si>
    <t>事业运行（宗教事务）</t>
  </si>
  <si>
    <t xml:space="preserve">      其他宗教事务支出</t>
  </si>
  <si>
    <t>其他宗教事务支出</t>
  </si>
  <si>
    <t xml:space="preserve">    港澳台侨事务</t>
  </si>
  <si>
    <t>港澳台侨事务</t>
  </si>
  <si>
    <t>行政运行（港澳台侨事务）</t>
  </si>
  <si>
    <t>一般行政管理事务（港澳台侨事务）</t>
  </si>
  <si>
    <t>机关服务（港澳台侨事务）</t>
  </si>
  <si>
    <t xml:space="preserve">      港澳事务</t>
  </si>
  <si>
    <t>港澳事务</t>
  </si>
  <si>
    <t xml:space="preserve">      台湾事务</t>
  </si>
  <si>
    <t>台湾事务</t>
  </si>
  <si>
    <t xml:space="preserve">      华侨事务</t>
  </si>
  <si>
    <t>华侨事务</t>
  </si>
  <si>
    <t>事业运行（港澳台侨事务）</t>
  </si>
  <si>
    <t xml:space="preserve">      其他港澳台侨事务支出</t>
  </si>
  <si>
    <t>其他港澳台侨事务支出</t>
  </si>
  <si>
    <t xml:space="preserve">    档案事务</t>
  </si>
  <si>
    <t>档案事务</t>
  </si>
  <si>
    <t>行政运行（档案事务）</t>
  </si>
  <si>
    <t>一般行政管理事务（档案事务）</t>
  </si>
  <si>
    <t>机关服务（档案事务）</t>
  </si>
  <si>
    <t xml:space="preserve">      档案馆</t>
  </si>
  <si>
    <t>档案馆</t>
  </si>
  <si>
    <t xml:space="preserve">      其他档案事务支出</t>
  </si>
  <si>
    <t>其他档案事务支出</t>
  </si>
  <si>
    <t xml:space="preserve">    民主党派及工商联事务</t>
  </si>
  <si>
    <t>民主党派及工商联事务</t>
  </si>
  <si>
    <t>行政运行（民主党派及工商联事务）</t>
  </si>
  <si>
    <t>一般行政管理事务（民主党派及工商联事务）</t>
  </si>
  <si>
    <t>机关服务（民主党派及工商联事务）</t>
  </si>
  <si>
    <t>参政议政（民主党派及工商联事务）</t>
  </si>
  <si>
    <t>事业运行（民主党派及工商联事务）</t>
  </si>
  <si>
    <t xml:space="preserve">      其他民主党派及工商联事务支出</t>
  </si>
  <si>
    <t>其他民主党派及工商联事务支出</t>
  </si>
  <si>
    <t xml:space="preserve">    群众团体事务</t>
  </si>
  <si>
    <t>群众团体事务</t>
  </si>
  <si>
    <t>行政运行（群众团体事务）</t>
  </si>
  <si>
    <t>中国共产主义青年团明溪县委员会</t>
  </si>
  <si>
    <t>一般行政管理事务（群众团体事务）</t>
  </si>
  <si>
    <t>明溪县妇女联合会</t>
  </si>
  <si>
    <t>机关服务（群众团体事务）</t>
  </si>
  <si>
    <t xml:space="preserve">      厂务公开</t>
  </si>
  <si>
    <t>明溪县妇女儿童活动中心</t>
  </si>
  <si>
    <t>厂务公开</t>
  </si>
  <si>
    <t xml:space="preserve">      工会疗养休养</t>
  </si>
  <si>
    <t>明溪县总工会</t>
  </si>
  <si>
    <t>工会疗养休养</t>
  </si>
  <si>
    <t>事业运行（群众团体事务）</t>
  </si>
  <si>
    <t xml:space="preserve">      其他群众团体事务支出</t>
  </si>
  <si>
    <t>其他群众团体事务支出</t>
  </si>
  <si>
    <t xml:space="preserve">    党委办公厅（室）及相关机构事务</t>
  </si>
  <si>
    <t>党委办公厅（室）及相关机构事务</t>
  </si>
  <si>
    <t>行政运行（党委办公厅（室）及相关机构事务）</t>
  </si>
  <si>
    <t>一般行政管理事务（党委办公厅（室）及相关机构事务）</t>
  </si>
  <si>
    <t>中国共产党明溪县委员会办公室</t>
  </si>
  <si>
    <t>机关服务（党委办公厅（室）及相关机构事务）</t>
  </si>
  <si>
    <t xml:space="preserve">      专项业务</t>
  </si>
  <si>
    <t>中国共产党明溪县委精神文明建设办公室</t>
  </si>
  <si>
    <t>专项业务（党委办公厅（室）及相关机构事务）</t>
  </si>
  <si>
    <t>事业运行（党委办公厅（室）及相关机构事务）</t>
  </si>
  <si>
    <t xml:space="preserve">      其他党委办公厅（室）及相关机构事务支出</t>
  </si>
  <si>
    <t>其他党委办公厅（室）及相关机构事务支出</t>
  </si>
  <si>
    <t xml:space="preserve">    组织事务</t>
  </si>
  <si>
    <t>组织事务</t>
  </si>
  <si>
    <t>行政运行（组织事务）</t>
  </si>
  <si>
    <t>一般行政管理事务（组织事务）</t>
  </si>
  <si>
    <t>机关服务（组织事务）</t>
  </si>
  <si>
    <t>事业运行（组织事务）</t>
  </si>
  <si>
    <t xml:space="preserve">      其他组织事务支出</t>
  </si>
  <si>
    <t>其他组织事务支出</t>
  </si>
  <si>
    <t xml:space="preserve">    宣传事务</t>
  </si>
  <si>
    <t>宣传事务</t>
  </si>
  <si>
    <t>行政运行（宣传事务）</t>
  </si>
  <si>
    <t>一般行政管理事务（宣传事务）</t>
  </si>
  <si>
    <t>机关服务（宣传事务）</t>
  </si>
  <si>
    <t>事业运行（宣传事务）</t>
  </si>
  <si>
    <t xml:space="preserve">      其他宣传事务支出</t>
  </si>
  <si>
    <t>其他宣传事务支出</t>
  </si>
  <si>
    <t xml:space="preserve">    统战事务</t>
  </si>
  <si>
    <t>统战事务</t>
  </si>
  <si>
    <t>行政运行（统战事务）</t>
  </si>
  <si>
    <t>一般行政管理事务（统战事务）</t>
  </si>
  <si>
    <t>机关服务（统战事务）</t>
  </si>
  <si>
    <t>事业运行（统战事务）</t>
  </si>
  <si>
    <t xml:space="preserve">      其他统战事务支出</t>
  </si>
  <si>
    <t>其他统战事务支出</t>
  </si>
  <si>
    <t xml:space="preserve">    对外联络事务</t>
  </si>
  <si>
    <t>对外联络事务</t>
  </si>
  <si>
    <t>行政运行（对外联络事务）</t>
  </si>
  <si>
    <t>一般行政管理事务（对外联络事务）</t>
  </si>
  <si>
    <t>机关服务（对外联络事务）</t>
  </si>
  <si>
    <t>事业运行（对外联络事务）</t>
  </si>
  <si>
    <t xml:space="preserve">      其他对外联络事务支出</t>
  </si>
  <si>
    <t>其他对外联络事务支出</t>
  </si>
  <si>
    <t xml:space="preserve">    其他共产党事务支出</t>
  </si>
  <si>
    <t>其他共产党事务支出</t>
  </si>
  <si>
    <t>行政运行（其他共产党事务支出）</t>
  </si>
  <si>
    <t>中国共产党明溪县直机关工作委员会</t>
  </si>
  <si>
    <t>一般行政管理事务（其他共产党事务支出）</t>
  </si>
  <si>
    <t>中国共产党明溪县委员会党史研究室</t>
  </si>
  <si>
    <t>机关服务（其他共产党事务支出）</t>
  </si>
  <si>
    <t>事业运行（其他共产党事务支出）</t>
  </si>
  <si>
    <t xml:space="preserve">      其他共产党事务支出</t>
  </si>
  <si>
    <t>其他共产党事务支出（其他共产党事务支出）</t>
  </si>
  <si>
    <t xml:space="preserve">    其他一般公共服务支出</t>
  </si>
  <si>
    <t>其他一般公共服务支出</t>
  </si>
  <si>
    <t xml:space="preserve">      国家赔偿费用支出</t>
  </si>
  <si>
    <t>县志办、移民局、老年组织、巡察办</t>
  </si>
  <si>
    <t>国家赔偿费用支出</t>
  </si>
  <si>
    <t xml:space="preserve">      其他一般公共服务支出</t>
  </si>
  <si>
    <t>外交支出</t>
  </si>
  <si>
    <t xml:space="preserve">    对外合作与交流</t>
  </si>
  <si>
    <t>对外合作与交流</t>
  </si>
  <si>
    <t xml:space="preserve">    其他外交支出</t>
  </si>
  <si>
    <t>其他外交支出</t>
  </si>
  <si>
    <t>国防支出</t>
  </si>
  <si>
    <t xml:space="preserve">    现役部队</t>
  </si>
  <si>
    <t>现役部队</t>
  </si>
  <si>
    <t xml:space="preserve">      现役部队</t>
  </si>
  <si>
    <t xml:space="preserve">    国防动员</t>
  </si>
  <si>
    <t>国防动员</t>
  </si>
  <si>
    <t xml:space="preserve">      兵役征集</t>
  </si>
  <si>
    <t>兵役征集</t>
  </si>
  <si>
    <t xml:space="preserve">      经济动员</t>
  </si>
  <si>
    <t>经济动员</t>
  </si>
  <si>
    <t xml:space="preserve">      人民防空</t>
  </si>
  <si>
    <t>人民防空</t>
  </si>
  <si>
    <t xml:space="preserve">      交通战备</t>
  </si>
  <si>
    <t>交通战备</t>
  </si>
  <si>
    <t xml:space="preserve">      国防教育</t>
  </si>
  <si>
    <t>国防教育</t>
  </si>
  <si>
    <t xml:space="preserve">      预备役部队</t>
  </si>
  <si>
    <t>预备役部队</t>
  </si>
  <si>
    <t xml:space="preserve">      民兵</t>
  </si>
  <si>
    <t>民兵</t>
  </si>
  <si>
    <t xml:space="preserve">      其他国防动员支出</t>
  </si>
  <si>
    <t>其他国防动员支出</t>
  </si>
  <si>
    <t xml:space="preserve">    其他国防支出</t>
  </si>
  <si>
    <t>其他国防支出</t>
  </si>
  <si>
    <t>公共安全支出</t>
  </si>
  <si>
    <t xml:space="preserve">    武装警察</t>
  </si>
  <si>
    <t>武装警察</t>
  </si>
  <si>
    <t xml:space="preserve">      内卫</t>
  </si>
  <si>
    <t>内卫</t>
  </si>
  <si>
    <t xml:space="preserve">      边防</t>
  </si>
  <si>
    <t>边防</t>
  </si>
  <si>
    <t xml:space="preserve">      消防</t>
  </si>
  <si>
    <t>消防</t>
  </si>
  <si>
    <t xml:space="preserve">      警卫</t>
  </si>
  <si>
    <t>警卫</t>
  </si>
  <si>
    <t xml:space="preserve">      黄金</t>
  </si>
  <si>
    <t>黄金</t>
  </si>
  <si>
    <t xml:space="preserve">      森林</t>
  </si>
  <si>
    <t>森林</t>
  </si>
  <si>
    <t xml:space="preserve">      水电</t>
  </si>
  <si>
    <t>水电</t>
  </si>
  <si>
    <t xml:space="preserve">      交通</t>
  </si>
  <si>
    <t>交通</t>
  </si>
  <si>
    <t xml:space="preserve">      其他武装警察支出</t>
  </si>
  <si>
    <t>其他武装警察支出</t>
  </si>
  <si>
    <t xml:space="preserve">    公安</t>
  </si>
  <si>
    <t>公安</t>
  </si>
  <si>
    <t>行政运行（公安）</t>
  </si>
  <si>
    <t>一般行政管理事务（公安）</t>
  </si>
  <si>
    <t>机关服务（公安）</t>
  </si>
  <si>
    <t xml:space="preserve">      治安管理</t>
  </si>
  <si>
    <t>治安管理</t>
  </si>
  <si>
    <t xml:space="preserve">      国内安全保卫</t>
  </si>
  <si>
    <t>国内安全保卫</t>
  </si>
  <si>
    <t xml:space="preserve">      刑事侦查</t>
  </si>
  <si>
    <t>刑事侦查</t>
  </si>
  <si>
    <t xml:space="preserve">      经济犯罪侦查</t>
  </si>
  <si>
    <t>经济犯罪侦查</t>
  </si>
  <si>
    <t xml:space="preserve">      出入境管理</t>
  </si>
  <si>
    <t>出入境管理</t>
  </si>
  <si>
    <t xml:space="preserve">      行动技术管理</t>
  </si>
  <si>
    <t>行动技术管理</t>
  </si>
  <si>
    <t xml:space="preserve">      防范和处理邪教犯罪</t>
  </si>
  <si>
    <t>防范和处理邪教犯罪</t>
  </si>
  <si>
    <t xml:space="preserve">      禁毒管理</t>
  </si>
  <si>
    <t>禁毒管理</t>
  </si>
  <si>
    <t xml:space="preserve">      道路交通管理</t>
  </si>
  <si>
    <t>道路交通管理</t>
  </si>
  <si>
    <t xml:space="preserve">      网络侦控管理</t>
  </si>
  <si>
    <t>网络侦控管理</t>
  </si>
  <si>
    <t xml:space="preserve">      反恐怖</t>
  </si>
  <si>
    <t>反恐怖</t>
  </si>
  <si>
    <t xml:space="preserve">      居民身份证管理</t>
  </si>
  <si>
    <t>居民身份证管理</t>
  </si>
  <si>
    <t xml:space="preserve">      网络运行及维护</t>
  </si>
  <si>
    <t>网络运行及维护（公安）</t>
  </si>
  <si>
    <t xml:space="preserve">      拘押收教场所管理</t>
  </si>
  <si>
    <t>拘押收教场所管理</t>
  </si>
  <si>
    <t xml:space="preserve">      警犬繁育及训养</t>
  </si>
  <si>
    <t>警犬繁育及训养</t>
  </si>
  <si>
    <t>信息化建设（公安）</t>
  </si>
  <si>
    <t>事业运行（公安）</t>
  </si>
  <si>
    <t xml:space="preserve">      其他公安支出</t>
  </si>
  <si>
    <t>其他公安支出</t>
  </si>
  <si>
    <t xml:space="preserve">    国家安全</t>
  </si>
  <si>
    <t>国家安全</t>
  </si>
  <si>
    <t>行政运行（国家安全）</t>
  </si>
  <si>
    <t>一般行政管理事务（国家安全）</t>
  </si>
  <si>
    <t>机关服务（国家安全）</t>
  </si>
  <si>
    <t xml:space="preserve">      安全业务</t>
  </si>
  <si>
    <t>安全业务</t>
  </si>
  <si>
    <t>事业运行（国家安全）</t>
  </si>
  <si>
    <t xml:space="preserve">      其他国家安全支出</t>
  </si>
  <si>
    <t>其他国家安全支出</t>
  </si>
  <si>
    <t xml:space="preserve">    检察</t>
  </si>
  <si>
    <t>检察</t>
  </si>
  <si>
    <t>行政运行（检察）</t>
  </si>
  <si>
    <t>一般行政管理事务（检察）</t>
  </si>
  <si>
    <t>机关服务（检察）</t>
  </si>
  <si>
    <t xml:space="preserve">      查办和预防职务犯罪</t>
  </si>
  <si>
    <t>查办和预防职务犯罪</t>
  </si>
  <si>
    <t xml:space="preserve">      公诉和审判监督</t>
  </si>
  <si>
    <t>公诉和审判监督</t>
  </si>
  <si>
    <t xml:space="preserve">      侦查监督</t>
  </si>
  <si>
    <t>侦查监督</t>
  </si>
  <si>
    <t xml:space="preserve">      执行监督</t>
  </si>
  <si>
    <t>执行监督</t>
  </si>
  <si>
    <t xml:space="preserve">      控告申诉</t>
  </si>
  <si>
    <t>控告申诉</t>
  </si>
  <si>
    <t xml:space="preserve">      “两房”建设</t>
  </si>
  <si>
    <t>“两房”建设</t>
  </si>
  <si>
    <t>事业运行（检察）</t>
  </si>
  <si>
    <t xml:space="preserve">      其他检察支出</t>
  </si>
  <si>
    <t>其他检察支出</t>
  </si>
  <si>
    <t xml:space="preserve">    法院</t>
  </si>
  <si>
    <t>法院</t>
  </si>
  <si>
    <t>行政运行（法院）</t>
  </si>
  <si>
    <t>一般行政管理事务（法院）</t>
  </si>
  <si>
    <t>机关服务（法院）</t>
  </si>
  <si>
    <t xml:space="preserve">      案件审判</t>
  </si>
  <si>
    <t>案件审判</t>
  </si>
  <si>
    <t xml:space="preserve">      案件执行</t>
  </si>
  <si>
    <t>案件执行</t>
  </si>
  <si>
    <t xml:space="preserve">      “两庭”建设</t>
  </si>
  <si>
    <t>“两庭”建设</t>
  </si>
  <si>
    <t>事业运行（法院）</t>
  </si>
  <si>
    <t xml:space="preserve">      其他法院支出</t>
  </si>
  <si>
    <t>其他法院支出</t>
  </si>
  <si>
    <t xml:space="preserve">    司法</t>
  </si>
  <si>
    <t>司法</t>
  </si>
  <si>
    <t>行政运行（司法）</t>
  </si>
  <si>
    <t>一般行政管理事务（司法）</t>
  </si>
  <si>
    <t>机关服务（司法）</t>
  </si>
  <si>
    <t xml:space="preserve">      基层司法业务</t>
  </si>
  <si>
    <t>基层司法业务</t>
  </si>
  <si>
    <t xml:space="preserve">      普法宣传</t>
  </si>
  <si>
    <t>普法宣传</t>
  </si>
  <si>
    <t xml:space="preserve">      律师公证管理</t>
  </si>
  <si>
    <t>律师公证管理</t>
  </si>
  <si>
    <t xml:space="preserve">      法律援助</t>
  </si>
  <si>
    <t>法律援助</t>
  </si>
  <si>
    <t xml:space="preserve">      司法统一考试</t>
  </si>
  <si>
    <t>司法统一考试</t>
  </si>
  <si>
    <t xml:space="preserve">      仲裁</t>
  </si>
  <si>
    <t>仲裁</t>
  </si>
  <si>
    <t xml:space="preserve">      社区矫正</t>
  </si>
  <si>
    <t>社区矫正</t>
  </si>
  <si>
    <t xml:space="preserve">      司法鉴定</t>
  </si>
  <si>
    <t>司法鉴定</t>
  </si>
  <si>
    <t>事业运行（司法）</t>
  </si>
  <si>
    <t xml:space="preserve">      其他司法支出</t>
  </si>
  <si>
    <t>其他司法支出</t>
  </si>
  <si>
    <t xml:space="preserve">    监狱</t>
  </si>
  <si>
    <t>监狱</t>
  </si>
  <si>
    <t>行政运行（监狱）</t>
  </si>
  <si>
    <t>一般行政管理事务（监狱）</t>
  </si>
  <si>
    <t>机关服务（监狱）</t>
  </si>
  <si>
    <t xml:space="preserve">      犯人生活</t>
  </si>
  <si>
    <t>犯人生活</t>
  </si>
  <si>
    <t xml:space="preserve">      犯人改造</t>
  </si>
  <si>
    <t>犯人改造</t>
  </si>
  <si>
    <t xml:space="preserve">      狱政设施建设</t>
  </si>
  <si>
    <t>狱政设施建设</t>
  </si>
  <si>
    <t>事业运行（监狱）</t>
  </si>
  <si>
    <t xml:space="preserve">      其他监狱支出</t>
  </si>
  <si>
    <t>其他监狱支出</t>
  </si>
  <si>
    <t xml:space="preserve">    强制隔离戒毒</t>
  </si>
  <si>
    <t>强制隔离戒毒</t>
  </si>
  <si>
    <t>行政运行（强制隔离戒毒）</t>
  </si>
  <si>
    <t>一般行政管理事务（强制隔离戒毒）</t>
  </si>
  <si>
    <t>机关服务（强制隔离戒毒）</t>
  </si>
  <si>
    <t xml:space="preserve">      强制隔离戒毒人员生活</t>
  </si>
  <si>
    <t>强制隔离戒毒人员生活</t>
  </si>
  <si>
    <t xml:space="preserve">      强制隔离戒毒人员教育</t>
  </si>
  <si>
    <t>强制隔离戒毒人员教育</t>
  </si>
  <si>
    <t xml:space="preserve">      所政设施建设</t>
  </si>
  <si>
    <t>所政设施建设</t>
  </si>
  <si>
    <t>事业运行（强制隔离戒毒）</t>
  </si>
  <si>
    <t xml:space="preserve">      其他强制隔离戒毒支出</t>
  </si>
  <si>
    <t>其他强制隔离戒毒支出</t>
  </si>
  <si>
    <t xml:space="preserve">    国家保密</t>
  </si>
  <si>
    <t>国家保密</t>
  </si>
  <si>
    <t>行政运行（国家保密）</t>
  </si>
  <si>
    <t>一般行政管理事务（国家保密）</t>
  </si>
  <si>
    <t>机关服务（国家保密）</t>
  </si>
  <si>
    <t xml:space="preserve">      保密技术</t>
  </si>
  <si>
    <t>保密技术</t>
  </si>
  <si>
    <t xml:space="preserve">      保密管理</t>
  </si>
  <si>
    <t>保密管理</t>
  </si>
  <si>
    <t>事业运行（国家保密）</t>
  </si>
  <si>
    <t xml:space="preserve">      其他国家保密支出</t>
  </si>
  <si>
    <t>其他国家保密支出</t>
  </si>
  <si>
    <t xml:space="preserve">    缉私警察</t>
  </si>
  <si>
    <t>缉私警察</t>
  </si>
  <si>
    <t>行政运行（缉私警察）</t>
  </si>
  <si>
    <t>一般行政管理事务（缉私警察）</t>
  </si>
  <si>
    <t xml:space="preserve">      专项缉私活动支出</t>
  </si>
  <si>
    <t>专项缉私活动支出</t>
  </si>
  <si>
    <t xml:space="preserve">      缉私情报</t>
  </si>
  <si>
    <t>缉私情报</t>
  </si>
  <si>
    <t xml:space="preserve">      禁毒及缉毒</t>
  </si>
  <si>
    <t>禁毒及缉毒</t>
  </si>
  <si>
    <t>网络运行及维护（缉私警察）</t>
  </si>
  <si>
    <t xml:space="preserve">      其他缉私警察支出</t>
  </si>
  <si>
    <t>其他缉私警察支出</t>
  </si>
  <si>
    <t xml:space="preserve">    海警</t>
  </si>
  <si>
    <t>海警</t>
  </si>
  <si>
    <t xml:space="preserve">      公安现役基本支出</t>
  </si>
  <si>
    <t>公安现役基本支出</t>
  </si>
  <si>
    <t>行政运行（海警）</t>
  </si>
  <si>
    <t xml:space="preserve">      一般管理事务</t>
  </si>
  <si>
    <t>一般管理事务（海警）</t>
  </si>
  <si>
    <t xml:space="preserve">      维权执法业务</t>
  </si>
  <si>
    <t>维权执法业务</t>
  </si>
  <si>
    <t xml:space="preserve">      装备建设和运行维护</t>
  </si>
  <si>
    <t>装备建设和运行维护</t>
  </si>
  <si>
    <t xml:space="preserve">      信息化建设扩运行维护</t>
  </si>
  <si>
    <t>信息化建设及运行维护</t>
  </si>
  <si>
    <t xml:space="preserve">      基础设施建设及维护</t>
  </si>
  <si>
    <t>基础设施建设及维护</t>
  </si>
  <si>
    <t xml:space="preserve">      其他海警支出</t>
  </si>
  <si>
    <t>其他海警支出</t>
  </si>
  <si>
    <t xml:space="preserve">    其他公共安全支出</t>
  </si>
  <si>
    <t>其他公共安全支出</t>
  </si>
  <si>
    <t>教育支出</t>
  </si>
  <si>
    <t xml:space="preserve">    教育管理事务</t>
  </si>
  <si>
    <t>教育管理事务</t>
  </si>
  <si>
    <t>行政运行（教育管理事务）</t>
  </si>
  <si>
    <t>一般行政管理事务（教育管理事务）</t>
  </si>
  <si>
    <t>机关服务（教育管理事务）</t>
  </si>
  <si>
    <t xml:space="preserve">      其他教育管理事务支出</t>
  </si>
  <si>
    <t>其他教育管理事务支出</t>
  </si>
  <si>
    <t xml:space="preserve">    普通教育</t>
  </si>
  <si>
    <t>普通教育</t>
  </si>
  <si>
    <t xml:space="preserve">      学前教育</t>
  </si>
  <si>
    <t>学前教育</t>
  </si>
  <si>
    <t xml:space="preserve">      小学教育</t>
  </si>
  <si>
    <t>小学教育</t>
  </si>
  <si>
    <t xml:space="preserve">      初中教育</t>
  </si>
  <si>
    <t>初中教育</t>
  </si>
  <si>
    <t xml:space="preserve">      高中教育</t>
  </si>
  <si>
    <t>高中教育</t>
  </si>
  <si>
    <t xml:space="preserve">      高等教育</t>
  </si>
  <si>
    <t>高等教育</t>
  </si>
  <si>
    <t xml:space="preserve">      化解农村义务教育债务支出</t>
  </si>
  <si>
    <t>化解农村义务教育债务支出</t>
  </si>
  <si>
    <t xml:space="preserve">      化解普通高中债务支出</t>
  </si>
  <si>
    <t>化解普通高中债务支出</t>
  </si>
  <si>
    <t xml:space="preserve">      其他普通教育支出</t>
  </si>
  <si>
    <t>其他普通教育支出</t>
  </si>
  <si>
    <t xml:space="preserve">    职业教育</t>
  </si>
  <si>
    <t>职业教育</t>
  </si>
  <si>
    <t xml:space="preserve">      初等职业教育</t>
  </si>
  <si>
    <t>初等职业教育</t>
  </si>
  <si>
    <t xml:space="preserve">      中专教育</t>
  </si>
  <si>
    <t>中专教育</t>
  </si>
  <si>
    <t xml:space="preserve">      技校教育</t>
  </si>
  <si>
    <t>技校教育</t>
  </si>
  <si>
    <t xml:space="preserve">      职业高中教育</t>
  </si>
  <si>
    <t>职业高中教育</t>
  </si>
  <si>
    <t xml:space="preserve">      高等职业教育</t>
  </si>
  <si>
    <t>高等职业教育</t>
  </si>
  <si>
    <t xml:space="preserve">      其他职业教育支出</t>
  </si>
  <si>
    <t>其他职业教育支出</t>
  </si>
  <si>
    <t xml:space="preserve">    成人教育</t>
  </si>
  <si>
    <t>成人教育</t>
  </si>
  <si>
    <t xml:space="preserve">      成人初等教育</t>
  </si>
  <si>
    <t>成人初等教育</t>
  </si>
  <si>
    <t xml:space="preserve">      成人中等教育</t>
  </si>
  <si>
    <t>成人中等教育</t>
  </si>
  <si>
    <t xml:space="preserve">      成人高等教育</t>
  </si>
  <si>
    <t>成人高等教育</t>
  </si>
  <si>
    <t xml:space="preserve">      成人广播电视教育</t>
  </si>
  <si>
    <t>成人广播电视教育</t>
  </si>
  <si>
    <t xml:space="preserve">      其他成人教育支出</t>
  </si>
  <si>
    <t>其他成人教育支出</t>
  </si>
  <si>
    <t xml:space="preserve">    广播电视教育</t>
  </si>
  <si>
    <t>广播电视教育</t>
  </si>
  <si>
    <t xml:space="preserve">      广播电视学校</t>
  </si>
  <si>
    <t>广播电视学校</t>
  </si>
  <si>
    <t xml:space="preserve">      教育电视台</t>
  </si>
  <si>
    <t>教育电视台</t>
  </si>
  <si>
    <t xml:space="preserve">      其他广播电视教育支出</t>
  </si>
  <si>
    <t>其他广播电视教育支出</t>
  </si>
  <si>
    <t xml:space="preserve">    留学教育</t>
  </si>
  <si>
    <t>留学教育</t>
  </si>
  <si>
    <t xml:space="preserve">      出国留学教育</t>
  </si>
  <si>
    <t>出国留学教育</t>
  </si>
  <si>
    <t xml:space="preserve">      来华留学教育</t>
  </si>
  <si>
    <t>来华留学教育</t>
  </si>
  <si>
    <t xml:space="preserve">      其他留学教育支出</t>
  </si>
  <si>
    <t>其他留学教育支出</t>
  </si>
  <si>
    <t xml:space="preserve">    特殊教育</t>
  </si>
  <si>
    <t>特殊教育</t>
  </si>
  <si>
    <t xml:space="preserve">      特殊学校教育</t>
  </si>
  <si>
    <t>特殊学校教育</t>
  </si>
  <si>
    <t xml:space="preserve">      工读学校教育</t>
  </si>
  <si>
    <t>工读学校教育</t>
  </si>
  <si>
    <t xml:space="preserve">      其他特殊教育支出</t>
  </si>
  <si>
    <t>其他特殊教育支出</t>
  </si>
  <si>
    <t xml:space="preserve">    进修及培训</t>
  </si>
  <si>
    <t>进修及培训</t>
  </si>
  <si>
    <t xml:space="preserve">      教师进修</t>
  </si>
  <si>
    <t>教师进修</t>
  </si>
  <si>
    <t xml:space="preserve">      干部教育</t>
  </si>
  <si>
    <t>干部教育</t>
  </si>
  <si>
    <t xml:space="preserve">      培训支出</t>
  </si>
  <si>
    <t>培训支出</t>
  </si>
  <si>
    <t xml:space="preserve">      退役士兵能力提升</t>
  </si>
  <si>
    <t>退役士兵能力提升</t>
  </si>
  <si>
    <t xml:space="preserve">      其他进修及培训</t>
  </si>
  <si>
    <t>其他进修及培训</t>
  </si>
  <si>
    <t xml:space="preserve">    教育费附加安排的支出</t>
  </si>
  <si>
    <t>教育费附加安排的支出</t>
  </si>
  <si>
    <t xml:space="preserve">      农村中小学校舍建设</t>
  </si>
  <si>
    <t>农村中小学校舍建设（教育费附加安排的支出）</t>
  </si>
  <si>
    <t xml:space="preserve">      农村中小学教学设施</t>
  </si>
  <si>
    <t>农村中小学教学设施（教育费附加安排的支出）</t>
  </si>
  <si>
    <t xml:space="preserve">      城市中小学校舍建设</t>
  </si>
  <si>
    <t>城市中小学校舍建设（教育费附加安排的支出）</t>
  </si>
  <si>
    <t xml:space="preserve">      城市中小学教学设施</t>
  </si>
  <si>
    <t>城市中小学教学设施（教育费附加安排的支出）</t>
  </si>
  <si>
    <t xml:space="preserve">      中等职业学校教学设施</t>
  </si>
  <si>
    <t>中等职业学校教学设施（教育费附加安排的支出）</t>
  </si>
  <si>
    <t xml:space="preserve">      其他教育费附加安排的支出</t>
  </si>
  <si>
    <t>其他教育费附加安排的支出</t>
  </si>
  <si>
    <t xml:space="preserve">    其他教育支出</t>
  </si>
  <si>
    <t>其他教育支出</t>
  </si>
  <si>
    <t>科学技术支出</t>
  </si>
  <si>
    <t xml:space="preserve">    科学技术管理事务</t>
  </si>
  <si>
    <t>科学技术管理事务</t>
  </si>
  <si>
    <t>行政运行（科学技术管理事务）</t>
  </si>
  <si>
    <t>一般行政管理事务（科学技术管理事务）</t>
  </si>
  <si>
    <t>机关服务（科学技术管理事务）</t>
  </si>
  <si>
    <t xml:space="preserve">      其他科学技术管理事务支出</t>
  </si>
  <si>
    <t>其他科学技术管理事务支出</t>
  </si>
  <si>
    <t xml:space="preserve">    基础研究</t>
  </si>
  <si>
    <t>基础研究</t>
  </si>
  <si>
    <t xml:space="preserve">      机构运行</t>
  </si>
  <si>
    <t>机构运行（基础研究）</t>
  </si>
  <si>
    <t xml:space="preserve">      重点基础研究规划</t>
  </si>
  <si>
    <t>重点基础研究规划</t>
  </si>
  <si>
    <t xml:space="preserve">      自然科学基金</t>
  </si>
  <si>
    <t>自然科学基金</t>
  </si>
  <si>
    <t xml:space="preserve">      重点实验室及相关设施</t>
  </si>
  <si>
    <t>重点实验室及相关设施</t>
  </si>
  <si>
    <t xml:space="preserve">      重大科学工程</t>
  </si>
  <si>
    <t>重大科学工程</t>
  </si>
  <si>
    <t xml:space="preserve">      专项基础科研</t>
  </si>
  <si>
    <t>专项基础科研</t>
  </si>
  <si>
    <t xml:space="preserve">      专项技术基础</t>
  </si>
  <si>
    <t>专项技术基础</t>
  </si>
  <si>
    <t xml:space="preserve">      其他基础研究支出</t>
  </si>
  <si>
    <t>其他基础研究支出</t>
  </si>
  <si>
    <t xml:space="preserve">    应用研究</t>
  </si>
  <si>
    <t>应用研究</t>
  </si>
  <si>
    <t>机构运行（应用研究）</t>
  </si>
  <si>
    <t xml:space="preserve">      社会公益研究</t>
  </si>
  <si>
    <t>社会公益研究</t>
  </si>
  <si>
    <t xml:space="preserve">      高技术研究</t>
  </si>
  <si>
    <t>高技术研究</t>
  </si>
  <si>
    <t xml:space="preserve">      专项科研试制</t>
  </si>
  <si>
    <t>专项科研试制</t>
  </si>
  <si>
    <t xml:space="preserve">      其他应用研究支出</t>
  </si>
  <si>
    <t>其他应用研究支出</t>
  </si>
  <si>
    <t xml:space="preserve">    技术研究与开发</t>
  </si>
  <si>
    <t>技术研究与开发</t>
  </si>
  <si>
    <t>机构运行（技术研究与开发）</t>
  </si>
  <si>
    <t xml:space="preserve">      应用技术研究与开发</t>
  </si>
  <si>
    <t>应用技术研究与开发</t>
  </si>
  <si>
    <t xml:space="preserve">      产业技术研究与开发</t>
  </si>
  <si>
    <t>产业技术研究与开发</t>
  </si>
  <si>
    <t xml:space="preserve">      科技成果转化与扩散</t>
  </si>
  <si>
    <t>科技成果转化与扩散</t>
  </si>
  <si>
    <t xml:space="preserve">      其他技术研究与开发支出</t>
  </si>
  <si>
    <t>其他技术研究与开发支出</t>
  </si>
  <si>
    <t xml:space="preserve">    科技条件与服务</t>
  </si>
  <si>
    <t>科技条件与服务</t>
  </si>
  <si>
    <t>机构运行（科技条件与服务）</t>
  </si>
  <si>
    <t xml:space="preserve">      技术创新服务体系</t>
  </si>
  <si>
    <t>技术创新服务体系</t>
  </si>
  <si>
    <t xml:space="preserve">      科技条件专项</t>
  </si>
  <si>
    <t>科技条件专项</t>
  </si>
  <si>
    <t xml:space="preserve">      其他科技条件与服务支出</t>
  </si>
  <si>
    <t>其他科技条件与服务支出</t>
  </si>
  <si>
    <t xml:space="preserve">    社会科学</t>
  </si>
  <si>
    <t>社会科学</t>
  </si>
  <si>
    <t xml:space="preserve">      社会科学研究机构</t>
  </si>
  <si>
    <t>社会科学研究机构</t>
  </si>
  <si>
    <t xml:space="preserve">      社会科学研究</t>
  </si>
  <si>
    <t>社会科学研究</t>
  </si>
  <si>
    <t xml:space="preserve">      社科基金支出</t>
  </si>
  <si>
    <t>社科基金支出</t>
  </si>
  <si>
    <t xml:space="preserve">      其他社会科学支出</t>
  </si>
  <si>
    <t>其他社会科学支出</t>
  </si>
  <si>
    <t xml:space="preserve">    科学技术普及</t>
  </si>
  <si>
    <t>科学技术普及</t>
  </si>
  <si>
    <t>机构运行（科学技术普及）</t>
  </si>
  <si>
    <t xml:space="preserve">      科普活动</t>
  </si>
  <si>
    <t>科普活动</t>
  </si>
  <si>
    <t xml:space="preserve">      青少年科技活动</t>
  </si>
  <si>
    <t>青少年科技活动</t>
  </si>
  <si>
    <t xml:space="preserve">      学术交流活动</t>
  </si>
  <si>
    <t>学术交流活动</t>
  </si>
  <si>
    <t xml:space="preserve">      科技馆站</t>
  </si>
  <si>
    <t>科技馆站</t>
  </si>
  <si>
    <t xml:space="preserve">      其他科学技术普及支出</t>
  </si>
  <si>
    <t>其他科学技术普及支出</t>
  </si>
  <si>
    <t xml:space="preserve">    科技交流与合作</t>
  </si>
  <si>
    <t>科技交流与合作</t>
  </si>
  <si>
    <t xml:space="preserve">      国际交流与合作</t>
  </si>
  <si>
    <t>国际交流与合作</t>
  </si>
  <si>
    <t xml:space="preserve">      重大科技合作项目</t>
  </si>
  <si>
    <t>重大科技合作项目</t>
  </si>
  <si>
    <t xml:space="preserve">      其他科技交流与合作支出</t>
  </si>
  <si>
    <t>其他科技交流与合作支出</t>
  </si>
  <si>
    <t xml:space="preserve">    科技重大项目</t>
  </si>
  <si>
    <t>科技重大项目</t>
  </si>
  <si>
    <t xml:space="preserve">      科技重大专项</t>
  </si>
  <si>
    <t>科技重大专项</t>
  </si>
  <si>
    <t xml:space="preserve">      重点研发计划</t>
  </si>
  <si>
    <t>重点研发计划</t>
  </si>
  <si>
    <t xml:space="preserve">    其他科学技术支出</t>
  </si>
  <si>
    <t>其他科学技术支出</t>
  </si>
  <si>
    <t xml:space="preserve">      科技奖励</t>
  </si>
  <si>
    <t>科技奖励</t>
  </si>
  <si>
    <t xml:space="preserve">      核应急</t>
  </si>
  <si>
    <t>核应急</t>
  </si>
  <si>
    <t xml:space="preserve">      转制科研机构</t>
  </si>
  <si>
    <t>转制科研机构</t>
  </si>
  <si>
    <t xml:space="preserve">      其他科学技术支出</t>
  </si>
  <si>
    <t>文化体育与传媒支出</t>
  </si>
  <si>
    <t xml:space="preserve">    文化</t>
  </si>
  <si>
    <t>文化</t>
  </si>
  <si>
    <t>行政运行（文化）</t>
  </si>
  <si>
    <t>一般行政管理事务（文化）</t>
  </si>
  <si>
    <t>机关服务（文化）</t>
  </si>
  <si>
    <t xml:space="preserve">      图书馆</t>
  </si>
  <si>
    <t>图书馆</t>
  </si>
  <si>
    <t xml:space="preserve">      文化展示及纪念机构</t>
  </si>
  <si>
    <t>文化展示及纪念机构</t>
  </si>
  <si>
    <t xml:space="preserve">      艺术表演场所</t>
  </si>
  <si>
    <t>艺术表演场所</t>
  </si>
  <si>
    <t xml:space="preserve">      艺术表演团体</t>
  </si>
  <si>
    <t>艺术表演团体</t>
  </si>
  <si>
    <t xml:space="preserve">      文化活动</t>
  </si>
  <si>
    <t>文化活动</t>
  </si>
  <si>
    <t xml:space="preserve">      群众文化</t>
  </si>
  <si>
    <t>群众文化</t>
  </si>
  <si>
    <t xml:space="preserve">      文化交流与合作</t>
  </si>
  <si>
    <t>文化交流与合作</t>
  </si>
  <si>
    <t xml:space="preserve">      文化创作与保护</t>
  </si>
  <si>
    <t>文化创作与保护</t>
  </si>
  <si>
    <t xml:space="preserve">      文化市场管理</t>
  </si>
  <si>
    <t>文化市场管理</t>
  </si>
  <si>
    <t xml:space="preserve">      其他文化支出</t>
  </si>
  <si>
    <t>其他文化支出</t>
  </si>
  <si>
    <t xml:space="preserve">    文物</t>
  </si>
  <si>
    <t>文物</t>
  </si>
  <si>
    <t>行政运行（文物）</t>
  </si>
  <si>
    <t>一般行政管理事务（文物）</t>
  </si>
  <si>
    <t>机关服务（文物）</t>
  </si>
  <si>
    <t xml:space="preserve">      文物保护</t>
  </si>
  <si>
    <t>文物保护</t>
  </si>
  <si>
    <t xml:space="preserve">      博物馆</t>
  </si>
  <si>
    <t>博物馆</t>
  </si>
  <si>
    <t xml:space="preserve">      历史名城与古迹</t>
  </si>
  <si>
    <t>历史名城与古迹</t>
  </si>
  <si>
    <t xml:space="preserve">      其他文物支出</t>
  </si>
  <si>
    <t>其他文物支出</t>
  </si>
  <si>
    <t xml:space="preserve">    体育</t>
  </si>
  <si>
    <t>体育</t>
  </si>
  <si>
    <t>行政运行（体育）</t>
  </si>
  <si>
    <t>一般行政管理事务（体育）</t>
  </si>
  <si>
    <t>机关服务（体育）</t>
  </si>
  <si>
    <t xml:space="preserve">      运动项目管理</t>
  </si>
  <si>
    <t>运动项目管理</t>
  </si>
  <si>
    <t xml:space="preserve">      体育竞赛</t>
  </si>
  <si>
    <t>体育竞赛</t>
  </si>
  <si>
    <t xml:space="preserve">      体育训练</t>
  </si>
  <si>
    <t>体育训练</t>
  </si>
  <si>
    <t xml:space="preserve">      体育场馆</t>
  </si>
  <si>
    <t>体育场馆</t>
  </si>
  <si>
    <t xml:space="preserve">      群众体育</t>
  </si>
  <si>
    <t>群众体育</t>
  </si>
  <si>
    <t xml:space="preserve">      体育交流与合作</t>
  </si>
  <si>
    <t>体育交流与合作</t>
  </si>
  <si>
    <t xml:space="preserve">      其他体育支出</t>
  </si>
  <si>
    <t>其他体育支出</t>
  </si>
  <si>
    <t xml:space="preserve">    新闻出版广播影视</t>
  </si>
  <si>
    <t>新闻出版广播影视</t>
  </si>
  <si>
    <t>行政运行（广播影视）</t>
  </si>
  <si>
    <t>一般行政管理事务（广播影视）</t>
  </si>
  <si>
    <t>机关服务（广播影视）</t>
  </si>
  <si>
    <t xml:space="preserve">      广播</t>
  </si>
  <si>
    <t>广播</t>
  </si>
  <si>
    <t xml:space="preserve">      电视</t>
  </si>
  <si>
    <t>电视</t>
  </si>
  <si>
    <t xml:space="preserve">      电影</t>
  </si>
  <si>
    <t>电影</t>
  </si>
  <si>
    <t xml:space="preserve">      新闻通讯</t>
  </si>
  <si>
    <t>新闻通讯</t>
  </si>
  <si>
    <t xml:space="preserve">      出版发行</t>
  </si>
  <si>
    <t>出版发行</t>
  </si>
  <si>
    <t xml:space="preserve">      版权管理</t>
  </si>
  <si>
    <t>版权管理</t>
  </si>
  <si>
    <t xml:space="preserve">      其他新闻出版广播影视支出</t>
  </si>
  <si>
    <t>其他新闻出版广播影视支出</t>
  </si>
  <si>
    <t xml:space="preserve">    其他文化体育与传媒支出</t>
  </si>
  <si>
    <t>其他文化体育与传媒支出</t>
  </si>
  <si>
    <t xml:space="preserve">      宣传文化发展专项支出</t>
  </si>
  <si>
    <t>宣传文化发展专项支出</t>
  </si>
  <si>
    <t xml:space="preserve">      文化产业发展专项支出</t>
  </si>
  <si>
    <t>文化产业发展专项支出</t>
  </si>
  <si>
    <t xml:space="preserve">      其他文化体育与传媒支出</t>
  </si>
  <si>
    <t>社会保障和就业支出</t>
  </si>
  <si>
    <t xml:space="preserve">    人力资源和社会保障管理事务</t>
  </si>
  <si>
    <t>人力资源和社会保障管理事务</t>
  </si>
  <si>
    <t>行政运行（人力资源和社会保障管理事务）</t>
  </si>
  <si>
    <t>明溪县人力资源和社会保障局</t>
  </si>
  <si>
    <t>一般行政管理事务（人力资源和社会保障管理事务）</t>
  </si>
  <si>
    <t>明溪县机关事业单位社会保险管理中心</t>
  </si>
  <si>
    <t>机关服务（人力资源和社会保障管理事务）</t>
  </si>
  <si>
    <t xml:space="preserve">      综合业务管理</t>
  </si>
  <si>
    <t>明溪县城乡居民社会养老保险管理中心</t>
  </si>
  <si>
    <t>综合业务管理</t>
  </si>
  <si>
    <t xml:space="preserve">      劳动保障监察</t>
  </si>
  <si>
    <t>劳动保障监察</t>
  </si>
  <si>
    <t xml:space="preserve">      就业管理事务</t>
  </si>
  <si>
    <t>就业管理事务</t>
  </si>
  <si>
    <t xml:space="preserve">      社会保险业务管理事务</t>
  </si>
  <si>
    <t>社会保险业务管理事务</t>
  </si>
  <si>
    <t>信息化建设（人力资源和社会保障管理事务）</t>
  </si>
  <si>
    <t xml:space="preserve">      社会保险经办机构</t>
  </si>
  <si>
    <t>社会保险经办机构</t>
  </si>
  <si>
    <t xml:space="preserve">      劳动关系和维权</t>
  </si>
  <si>
    <t>劳动关系和维权</t>
  </si>
  <si>
    <t xml:space="preserve">      公共就业服务和职业技能鉴定机构</t>
  </si>
  <si>
    <t>公共就业服务和职业技能鉴定机构</t>
  </si>
  <si>
    <t xml:space="preserve">      劳动人事争议调解仲裁</t>
  </si>
  <si>
    <t>劳动人事争议调解仲裁</t>
  </si>
  <si>
    <t xml:space="preserve">      其他人力资源和社会保障管理事务支出</t>
  </si>
  <si>
    <t>其他人力资源和社会保障管理事务支出</t>
  </si>
  <si>
    <t xml:space="preserve">    民政管理事务</t>
  </si>
  <si>
    <t>民政管理事务</t>
  </si>
  <si>
    <t>行政运行（民政管理事务）</t>
  </si>
  <si>
    <t>一般行政管理事务（民政管理事务）</t>
  </si>
  <si>
    <t>明溪县民政局</t>
  </si>
  <si>
    <t>机关服务（民政管理事务）</t>
  </si>
  <si>
    <t xml:space="preserve">      拥军优属</t>
  </si>
  <si>
    <t>明溪县革命老根据地建设委员会办公室</t>
  </si>
  <si>
    <t>拥军优属</t>
  </si>
  <si>
    <t xml:space="preserve">      老龄事务</t>
  </si>
  <si>
    <t>老龄事务</t>
  </si>
  <si>
    <t xml:space="preserve">      民间组织管理</t>
  </si>
  <si>
    <t>民间组织管理</t>
  </si>
  <si>
    <t xml:space="preserve">      行政区划和地名管理</t>
  </si>
  <si>
    <t>行政区划和地名管理</t>
  </si>
  <si>
    <t xml:space="preserve">      基层政权和社区建设</t>
  </si>
  <si>
    <t>基层政权和社区建设</t>
  </si>
  <si>
    <t xml:space="preserve">      部队供应</t>
  </si>
  <si>
    <t>部队供应</t>
  </si>
  <si>
    <t xml:space="preserve">      其他民政管理事务支出</t>
  </si>
  <si>
    <t>其他民政管理事务支出</t>
  </si>
  <si>
    <t xml:space="preserve">    补充全国社会保障基金</t>
  </si>
  <si>
    <t>补充全国社会保障基金</t>
  </si>
  <si>
    <t xml:space="preserve">      用一般公共预算补充基金</t>
  </si>
  <si>
    <t>用一般公共预算补充基金</t>
  </si>
  <si>
    <t xml:space="preserve">    行政事业单位离退休</t>
  </si>
  <si>
    <t>行政事业单位离退休</t>
  </si>
  <si>
    <t xml:space="preserve">      归口管理的行政单位离退休</t>
  </si>
  <si>
    <t>归口管理的行政单位离退休</t>
  </si>
  <si>
    <t xml:space="preserve">      事业单位离退休</t>
  </si>
  <si>
    <t>事业单位离退休</t>
  </si>
  <si>
    <t xml:space="preserve">      离退休人员管理机构</t>
  </si>
  <si>
    <t>离退休人员管理机构</t>
  </si>
  <si>
    <t xml:space="preserve">      未归口管理的行政单位离退休</t>
  </si>
  <si>
    <t>未归口管理的行政单位离退休</t>
  </si>
  <si>
    <t xml:space="preserve">      机关事业单位基本养老保险缴费支出</t>
  </si>
  <si>
    <t>机关事业单位基本养老保险缴费支出</t>
  </si>
  <si>
    <t xml:space="preserve">      机关事业单位职业年金缴费支出</t>
  </si>
  <si>
    <t>机关事业单位职业年金缴费支出</t>
  </si>
  <si>
    <t xml:space="preserve">      对机关事业单位基本养老保险基金的补助</t>
  </si>
  <si>
    <t>对机关事业单位基本养老保险基金的补助</t>
  </si>
  <si>
    <t xml:space="preserve">      其他行政事业单位离退休支出</t>
  </si>
  <si>
    <t>其他行政事业单位离退休支出</t>
  </si>
  <si>
    <t xml:space="preserve">    企业改革补助</t>
  </si>
  <si>
    <t>企业改革补助</t>
  </si>
  <si>
    <t xml:space="preserve">      企业关闭破产补助</t>
  </si>
  <si>
    <t>企业关闭破产补助</t>
  </si>
  <si>
    <t xml:space="preserve">      厂办大集体改革补助</t>
  </si>
  <si>
    <t>厂办大集体改革补助</t>
  </si>
  <si>
    <t xml:space="preserve">      其他企业改革发展补助</t>
  </si>
  <si>
    <t>其他企业改革发展补助</t>
  </si>
  <si>
    <t xml:space="preserve">    就业补助</t>
  </si>
  <si>
    <t>就业补助</t>
  </si>
  <si>
    <t xml:space="preserve">      就业创业服务补贴</t>
  </si>
  <si>
    <t>就业创业服务补贴</t>
  </si>
  <si>
    <t xml:space="preserve">      职业培训补贴</t>
  </si>
  <si>
    <t>职业培训补贴</t>
  </si>
  <si>
    <t xml:space="preserve">      社会保险补贴</t>
  </si>
  <si>
    <t>社会保险补贴</t>
  </si>
  <si>
    <t xml:space="preserve">      公益性岗位补贴</t>
  </si>
  <si>
    <t>公益性岗位补贴</t>
  </si>
  <si>
    <t xml:space="preserve">      职业技能鉴定补贴</t>
  </si>
  <si>
    <t>职业技能鉴定补贴</t>
  </si>
  <si>
    <t xml:space="preserve">      就业见习补贴</t>
  </si>
  <si>
    <t>就业见习补贴</t>
  </si>
  <si>
    <t xml:space="preserve">      高技能人才培养补助</t>
  </si>
  <si>
    <t>高技能人才培养补助</t>
  </si>
  <si>
    <t xml:space="preserve">      求职创业补贴</t>
  </si>
  <si>
    <t>求职创业补贴</t>
  </si>
  <si>
    <t xml:space="preserve">      其他就业补助支出</t>
  </si>
  <si>
    <t>其他就业补助支出</t>
  </si>
  <si>
    <t xml:space="preserve">    抚恤</t>
  </si>
  <si>
    <t>抚恤</t>
  </si>
  <si>
    <t xml:space="preserve">      死亡抚恤</t>
  </si>
  <si>
    <t>死亡抚恤</t>
  </si>
  <si>
    <t xml:space="preserve">      伤残抚恤</t>
  </si>
  <si>
    <t>伤残抚恤</t>
  </si>
  <si>
    <t xml:space="preserve">      在乡复员、退伍军人生活补助</t>
  </si>
  <si>
    <t>在乡复员、退伍军人生活补助</t>
  </si>
  <si>
    <t xml:space="preserve">      优抚事业单位支出</t>
  </si>
  <si>
    <t>优抚事业单位支出</t>
  </si>
  <si>
    <t xml:space="preserve">      义务兵优待</t>
  </si>
  <si>
    <t>义务兵优待</t>
  </si>
  <si>
    <t xml:space="preserve">      农村籍退役士兵老年生活补助</t>
  </si>
  <si>
    <t>农村籍退役士兵老年生活补助</t>
  </si>
  <si>
    <t xml:space="preserve">      其他优抚支出</t>
  </si>
  <si>
    <t>其他优抚支出</t>
  </si>
  <si>
    <t xml:space="preserve">    退役安置</t>
  </si>
  <si>
    <t>退役安置</t>
  </si>
  <si>
    <t xml:space="preserve">      退役士兵安置</t>
  </si>
  <si>
    <t>退役士兵安置</t>
  </si>
  <si>
    <t xml:space="preserve">      军队移交政府的离退休人员安置</t>
  </si>
  <si>
    <t>军队移交政府的离退休人员安置</t>
  </si>
  <si>
    <t xml:space="preserve">      军队移交政府离退休干部管理机构</t>
  </si>
  <si>
    <t>军队移交政府离退休干部管理机构</t>
  </si>
  <si>
    <t xml:space="preserve">      退役士兵管理教育</t>
  </si>
  <si>
    <t>退役士兵管理教育</t>
  </si>
  <si>
    <t xml:space="preserve">      其他退役安置支出</t>
  </si>
  <si>
    <t>其他退役安置支出</t>
  </si>
  <si>
    <t xml:space="preserve">    社会福利</t>
  </si>
  <si>
    <t>社会福利</t>
  </si>
  <si>
    <t xml:space="preserve">      儿童福利</t>
  </si>
  <si>
    <t>儿童福利</t>
  </si>
  <si>
    <t xml:space="preserve">      老年福利</t>
  </si>
  <si>
    <t>老年福利</t>
  </si>
  <si>
    <t xml:space="preserve">      假肢矫形</t>
  </si>
  <si>
    <t>殡仪馆、福利院、光荣院</t>
  </si>
  <si>
    <t>假肢矫形</t>
  </si>
  <si>
    <t xml:space="preserve">      殡葬</t>
  </si>
  <si>
    <t>殡葬</t>
  </si>
  <si>
    <t xml:space="preserve">      社会福利事业单位</t>
  </si>
  <si>
    <t>社会福利事业单位</t>
  </si>
  <si>
    <t xml:space="preserve">      其他社会福利支出</t>
  </si>
  <si>
    <t>其他社会福利支出</t>
  </si>
  <si>
    <t xml:space="preserve">    残疾人事业</t>
  </si>
  <si>
    <t>残疾人事业</t>
  </si>
  <si>
    <t>行政运行（残疾人事业）</t>
  </si>
  <si>
    <t>一般行政管理事务（残疾人事业）</t>
  </si>
  <si>
    <t>机关服务（残疾人事业）</t>
  </si>
  <si>
    <t xml:space="preserve">      残疾人康复</t>
  </si>
  <si>
    <t>残疾人康复</t>
  </si>
  <si>
    <t xml:space="preserve">      残疾人就业和扶贫</t>
  </si>
  <si>
    <t>残疾人就业和扶贫</t>
  </si>
  <si>
    <t xml:space="preserve">      残疾人体育</t>
  </si>
  <si>
    <t>残疾人体育</t>
  </si>
  <si>
    <t xml:space="preserve">      残疾人生活和护理补贴</t>
  </si>
  <si>
    <t>残疾人生活和护理补贴</t>
  </si>
  <si>
    <t xml:space="preserve">      其他残疾人事业支出</t>
  </si>
  <si>
    <t>其他残疾人事业支出</t>
  </si>
  <si>
    <t xml:space="preserve">    自然灾害生活救助</t>
  </si>
  <si>
    <t>自然灾害生活救助</t>
  </si>
  <si>
    <t xml:space="preserve">      中央自然灾害生活补助</t>
  </si>
  <si>
    <t>中央自然灾害生活补助</t>
  </si>
  <si>
    <t xml:space="preserve">      地方自然灾害生活补助</t>
  </si>
  <si>
    <t>地方自然灾害生活补助</t>
  </si>
  <si>
    <t xml:space="preserve">      自然灾害灾后重建补助</t>
  </si>
  <si>
    <t>自然灾害灾后重建补助</t>
  </si>
  <si>
    <t xml:space="preserve">      其他自然灾害生活救助支出</t>
  </si>
  <si>
    <t>其他自然灾害生活救助支出</t>
  </si>
  <si>
    <t xml:space="preserve">    红十字事业</t>
  </si>
  <si>
    <t>红十字事业</t>
  </si>
  <si>
    <t>行政运行（红十字事业）</t>
  </si>
  <si>
    <t>一般行政管理事务（红十字事业）</t>
  </si>
  <si>
    <t>机关服务（红十字事业）</t>
  </si>
  <si>
    <t xml:space="preserve">      其他红十字事业支出</t>
  </si>
  <si>
    <t>其他红十字事业支出</t>
  </si>
  <si>
    <t xml:space="preserve">    最低生活保障</t>
  </si>
  <si>
    <t>最低生活保障</t>
  </si>
  <si>
    <t xml:space="preserve">      城市最低生活保障金支出</t>
  </si>
  <si>
    <t>城市最低生活保障金支出</t>
  </si>
  <si>
    <t xml:space="preserve">      农村最低生活保障金支出</t>
  </si>
  <si>
    <t>农村最低生活保障金支出</t>
  </si>
  <si>
    <t xml:space="preserve">    临时救助</t>
  </si>
  <si>
    <t>临时救助</t>
  </si>
  <si>
    <t xml:space="preserve">      临时救助支出</t>
  </si>
  <si>
    <t>临时救助支出</t>
  </si>
  <si>
    <t xml:space="preserve">      流浪乞讨人员救助支出</t>
  </si>
  <si>
    <t>流浪乞讨人员救助支出</t>
  </si>
  <si>
    <t xml:space="preserve">    特困人员救助供养</t>
  </si>
  <si>
    <t>特困人员救助供养</t>
  </si>
  <si>
    <t xml:space="preserve">      城市特困人员救助供养支出</t>
  </si>
  <si>
    <t>城市特困人员救助供养支出</t>
  </si>
  <si>
    <t xml:space="preserve">      农村特困人员救助供养支出</t>
  </si>
  <si>
    <t>农村特困人员救助供养支出</t>
  </si>
  <si>
    <t xml:space="preserve">    补充道路交通事故社会救助基金</t>
  </si>
  <si>
    <t>补充道路交通事故社会救助基金</t>
  </si>
  <si>
    <t xml:space="preserve">      交强险营业税补助基金支出</t>
  </si>
  <si>
    <t>交强险营业税补助基金支出</t>
  </si>
  <si>
    <t xml:space="preserve">      交强险罚款收入补助基金支出</t>
  </si>
  <si>
    <t>交强险罚款收入补助基金支出</t>
  </si>
  <si>
    <t xml:space="preserve">    其他生活救助</t>
  </si>
  <si>
    <t>其他生活救助</t>
  </si>
  <si>
    <t xml:space="preserve">      其他城市生活救助</t>
  </si>
  <si>
    <t>其他城市生活救助</t>
  </si>
  <si>
    <t xml:space="preserve">      其他农村生活救助</t>
  </si>
  <si>
    <t>其他农村生活救助</t>
  </si>
  <si>
    <t xml:space="preserve">    财政对基本养老保险基金的补助</t>
  </si>
  <si>
    <t>财政对基本养老保险基金的补助</t>
  </si>
  <si>
    <t xml:space="preserve">      财政对企业职工基本养老保险基金的补助</t>
  </si>
  <si>
    <t>财政对企业职工基本养老保险基金的补助</t>
  </si>
  <si>
    <t xml:space="preserve">      财政对城乡居民基本养老保险基金的补助</t>
  </si>
  <si>
    <t>财政对城乡居民基本养老保险基金的补助</t>
  </si>
  <si>
    <t xml:space="preserve">      财政对其他基本养老保险基金的补助</t>
  </si>
  <si>
    <t>财政对其他基本养老保险基金的补助</t>
  </si>
  <si>
    <t xml:space="preserve">    财政对其他社会保险基金的补助</t>
  </si>
  <si>
    <t>财政对其他社会保险基金的补助</t>
  </si>
  <si>
    <t xml:space="preserve">      财政对失业保险基金的补助</t>
  </si>
  <si>
    <t>财政对失业保险基金的补助</t>
  </si>
  <si>
    <t xml:space="preserve">      财政对工伤保险基金的补助</t>
  </si>
  <si>
    <t>财政对工伤保险基金的补助</t>
  </si>
  <si>
    <t xml:space="preserve">      财政对生育保险基金的补助</t>
  </si>
  <si>
    <t>财政对生育保险基金的补助</t>
  </si>
  <si>
    <t xml:space="preserve">      其他财政对社会保险基金的补助</t>
  </si>
  <si>
    <t>其他财政对社会保险基金的补助</t>
  </si>
  <si>
    <t xml:space="preserve">    其他社会保障和就业支出</t>
  </si>
  <si>
    <t>其他社会保障和就业支出</t>
  </si>
  <si>
    <t>医疗卫生与计划生育支出</t>
  </si>
  <si>
    <t xml:space="preserve">    医疗卫生与计划生育管理事务</t>
  </si>
  <si>
    <t>医疗卫生与计划生育管理事务</t>
  </si>
  <si>
    <t>行政运行（医疗卫生管理事务）</t>
  </si>
  <si>
    <t>一般行政管理事务（医疗卫生管理事务）</t>
  </si>
  <si>
    <t>机关服务（医疗卫生管理事务）</t>
  </si>
  <si>
    <t xml:space="preserve">      其他医疗卫生与计划生育管理事务支出</t>
  </si>
  <si>
    <t>其他医疗卫生与计划生育管理事务支出</t>
  </si>
  <si>
    <t xml:space="preserve">    公立医院</t>
  </si>
  <si>
    <t>公立医院</t>
  </si>
  <si>
    <t xml:space="preserve">      综合医院</t>
  </si>
  <si>
    <t>综合医院</t>
  </si>
  <si>
    <t xml:space="preserve">      中医（民族）医院</t>
  </si>
  <si>
    <t>中医（民族）医院</t>
  </si>
  <si>
    <t xml:space="preserve">      传染病医院</t>
  </si>
  <si>
    <t>传染病医院</t>
  </si>
  <si>
    <t xml:space="preserve">      职业病防治医院</t>
  </si>
  <si>
    <t>职业病防治医院</t>
  </si>
  <si>
    <t xml:space="preserve">      精神病医院</t>
  </si>
  <si>
    <t>精神病医院</t>
  </si>
  <si>
    <t xml:space="preserve">      妇产医院</t>
  </si>
  <si>
    <t>妇产医院</t>
  </si>
  <si>
    <t xml:space="preserve">      儿童医院</t>
  </si>
  <si>
    <t>儿童医院</t>
  </si>
  <si>
    <t xml:space="preserve">      其他专科医院</t>
  </si>
  <si>
    <t>其他专科医院</t>
  </si>
  <si>
    <t xml:space="preserve">      福利医院</t>
  </si>
  <si>
    <t>福利医院</t>
  </si>
  <si>
    <t xml:space="preserve">      行业医院</t>
  </si>
  <si>
    <t>行业医院</t>
  </si>
  <si>
    <t xml:space="preserve">      处理医疗欠费</t>
  </si>
  <si>
    <t>处理医疗欠费</t>
  </si>
  <si>
    <t xml:space="preserve">      其他公立医院支出</t>
  </si>
  <si>
    <t>其他公立医院支出</t>
  </si>
  <si>
    <t xml:space="preserve">    基层医疗卫生机构</t>
  </si>
  <si>
    <t>基层医疗卫生机构</t>
  </si>
  <si>
    <t xml:space="preserve">      城市社区卫生机构</t>
  </si>
  <si>
    <t>城市社区卫生机构</t>
  </si>
  <si>
    <t xml:space="preserve">      乡镇卫生院</t>
  </si>
  <si>
    <t>乡镇卫生院</t>
  </si>
  <si>
    <t xml:space="preserve">      其他基层医疗卫生机构支出</t>
  </si>
  <si>
    <t>其他基层医疗卫生机构支出</t>
  </si>
  <si>
    <t xml:space="preserve">    公共卫生</t>
  </si>
  <si>
    <t>公共卫生</t>
  </si>
  <si>
    <t xml:space="preserve">      疾病预防控制机构</t>
  </si>
  <si>
    <t>疾病预防控制机构</t>
  </si>
  <si>
    <t xml:space="preserve">      卫生监督机构</t>
  </si>
  <si>
    <t>卫生监督机构</t>
  </si>
  <si>
    <t xml:space="preserve">      妇幼保健机构</t>
  </si>
  <si>
    <t>妇幼保健机构</t>
  </si>
  <si>
    <t xml:space="preserve">      精神卫生机构</t>
  </si>
  <si>
    <t>精神卫生机构</t>
  </si>
  <si>
    <t xml:space="preserve">      应急救治机构</t>
  </si>
  <si>
    <t>应急救治机构</t>
  </si>
  <si>
    <t xml:space="preserve">      采供血机构</t>
  </si>
  <si>
    <t>采供血机构</t>
  </si>
  <si>
    <t xml:space="preserve">      其他专业公共卫生机构</t>
  </si>
  <si>
    <t>其他专业公共卫生机构</t>
  </si>
  <si>
    <t xml:space="preserve">      基本公共卫生服务</t>
  </si>
  <si>
    <t>基本公共卫生服务</t>
  </si>
  <si>
    <t xml:space="preserve">      重大公共卫生专项</t>
  </si>
  <si>
    <t>重大公共卫生专项</t>
  </si>
  <si>
    <t xml:space="preserve">      突发公共卫生事件应急处理</t>
  </si>
  <si>
    <t>突发公共卫生事件应急处理</t>
  </si>
  <si>
    <t xml:space="preserve">      其他公共卫生支出</t>
  </si>
  <si>
    <t>其他公共卫生支出</t>
  </si>
  <si>
    <t xml:space="preserve">    中医药</t>
  </si>
  <si>
    <t>中医药</t>
  </si>
  <si>
    <t xml:space="preserve">      中医（民族医）药专项</t>
  </si>
  <si>
    <t>中医（民族医）药专项</t>
  </si>
  <si>
    <t xml:space="preserve">      其他中医药支出</t>
  </si>
  <si>
    <t>其他中医药支出</t>
  </si>
  <si>
    <t xml:space="preserve">    计划生育事务</t>
  </si>
  <si>
    <t>计划生育事务</t>
  </si>
  <si>
    <t xml:space="preserve">      计划生育机构</t>
  </si>
  <si>
    <t>计划生育机构</t>
  </si>
  <si>
    <t xml:space="preserve">      计划生育服务</t>
  </si>
  <si>
    <t>计划生育服务</t>
  </si>
  <si>
    <t xml:space="preserve">      其他计划生育事务支出</t>
  </si>
  <si>
    <t>其他计划生育事务支出</t>
  </si>
  <si>
    <t xml:space="preserve">    食品和药品监督管理事务</t>
  </si>
  <si>
    <t>食品和药品监督管理事务</t>
  </si>
  <si>
    <t>行政运行（食品和药品监督管理事务）</t>
  </si>
  <si>
    <t>一般行政管理事务（食品和药品监督管理事务）</t>
  </si>
  <si>
    <t>机关服务（食品和药品监督管理事务）</t>
  </si>
  <si>
    <t xml:space="preserve">      药品事务</t>
  </si>
  <si>
    <t>药品事务</t>
  </si>
  <si>
    <t xml:space="preserve">      化妆品事务</t>
  </si>
  <si>
    <t>化妆品事务</t>
  </si>
  <si>
    <t xml:space="preserve">      医疗器械事务</t>
  </si>
  <si>
    <t>医疗器械事务</t>
  </si>
  <si>
    <t xml:space="preserve">      食品安全事务</t>
  </si>
  <si>
    <t>食品安全事务</t>
  </si>
  <si>
    <t>事业运行（食品和药品监督管理事务）</t>
  </si>
  <si>
    <t xml:space="preserve">      其他食品和药品监督管理事务支出</t>
  </si>
  <si>
    <t>其他食品和药品监督管理事务支出</t>
  </si>
  <si>
    <t xml:space="preserve">    行政事业单位医疗</t>
  </si>
  <si>
    <t>行政事业单位医疗</t>
  </si>
  <si>
    <t xml:space="preserve">      行政单位医疗</t>
  </si>
  <si>
    <t>行政单位医疗</t>
  </si>
  <si>
    <t xml:space="preserve">      事业单位医疗</t>
  </si>
  <si>
    <t>事业单位医疗</t>
  </si>
  <si>
    <t xml:space="preserve">      公务员医疗补助</t>
  </si>
  <si>
    <t>公务员医疗补助</t>
  </si>
  <si>
    <t xml:space="preserve">      其他行政事业单位医疗支出</t>
  </si>
  <si>
    <t>其他行政事业单位医疗支出</t>
  </si>
  <si>
    <t xml:space="preserve">    财政对基本医疗保险基金的补助</t>
  </si>
  <si>
    <t>财政对基本医疗保险基金的补助</t>
  </si>
  <si>
    <t xml:space="preserve">      财政对城镇职工基本医疗保险基金的补助</t>
  </si>
  <si>
    <t>财政对城镇职工基本医疗保险基金的补助</t>
  </si>
  <si>
    <t xml:space="preserve">      财政对城乡居民基本医疗保险基金的补助</t>
  </si>
  <si>
    <t>财政对城乡居民基本医疗保险基金的补助</t>
  </si>
  <si>
    <t xml:space="preserve">      财政对新型农村合作医疗基金的补助</t>
  </si>
  <si>
    <t>财政对新型农村合作医疗基金的补助</t>
  </si>
  <si>
    <t xml:space="preserve">      财政对城镇居民基本医疗保险基金的补助</t>
  </si>
  <si>
    <t>财政对城镇居民基本医疗保险基金的补助</t>
  </si>
  <si>
    <t xml:space="preserve">      财政对其他基本医疗保险基金的补助</t>
  </si>
  <si>
    <t>财政对其他基本医疗保险基金的补助</t>
  </si>
  <si>
    <t xml:space="preserve">    医疗救助</t>
  </si>
  <si>
    <t>医疗救助</t>
  </si>
  <si>
    <t xml:space="preserve">      城乡医疗救助</t>
  </si>
  <si>
    <t>城乡医疗救助</t>
  </si>
  <si>
    <t xml:space="preserve">      疾病应急救助</t>
  </si>
  <si>
    <t>疾病应急救助</t>
  </si>
  <si>
    <t xml:space="preserve">      其他医疗救助支出</t>
  </si>
  <si>
    <t>其他医疗救助支出</t>
  </si>
  <si>
    <t xml:space="preserve">    优抚对象医疗</t>
  </si>
  <si>
    <t>优抚对象医疗</t>
  </si>
  <si>
    <t xml:space="preserve">      优抚对象医疗补助</t>
  </si>
  <si>
    <t>优抚对象医疗补助</t>
  </si>
  <si>
    <t xml:space="preserve">      其他优抚对象医疗支出</t>
  </si>
  <si>
    <t>其他优抚对象医疗支出</t>
  </si>
  <si>
    <t xml:space="preserve">    其他医疗卫生与计划生育支出</t>
  </si>
  <si>
    <t>其他医疗卫生与计划生育支出</t>
  </si>
  <si>
    <t>节能环保支出</t>
  </si>
  <si>
    <t xml:space="preserve">    环境保护管理事务</t>
  </si>
  <si>
    <t>环境保护管理事务</t>
  </si>
  <si>
    <t>行政运行（环境保护管理事务）</t>
  </si>
  <si>
    <t>一般行政管理事务（环境保护管理事务）</t>
  </si>
  <si>
    <t>机关服务（环境保护管理事务）</t>
  </si>
  <si>
    <t xml:space="preserve">      环境保护宣传</t>
  </si>
  <si>
    <t>环境保护宣传</t>
  </si>
  <si>
    <t xml:space="preserve">      环境保护法规、规划及标准</t>
  </si>
  <si>
    <t>环境保护法规、规划及标准</t>
  </si>
  <si>
    <t xml:space="preserve">      环境国际合作及履约</t>
  </si>
  <si>
    <t>环境国际合作及履约</t>
  </si>
  <si>
    <t xml:space="preserve">      环境保护行政许可</t>
  </si>
  <si>
    <t>环境保护行政许可</t>
  </si>
  <si>
    <t xml:space="preserve">      其他环境保护管理事务支出</t>
  </si>
  <si>
    <t>其他环境保护管理事务支出</t>
  </si>
  <si>
    <t xml:space="preserve">    环境监测与监察</t>
  </si>
  <si>
    <t>环境监测与监察</t>
  </si>
  <si>
    <t xml:space="preserve">      建设项目环评审查与监督</t>
  </si>
  <si>
    <t>建设项目环评审查与监督</t>
  </si>
  <si>
    <t xml:space="preserve">      核与辐射安全监督</t>
  </si>
  <si>
    <t>核与辐射安全监督</t>
  </si>
  <si>
    <t xml:space="preserve">      其他环境监测与监察支出</t>
  </si>
  <si>
    <t>其他环境监测与监察支出</t>
  </si>
  <si>
    <t xml:space="preserve">    污染防治</t>
  </si>
  <si>
    <t>污染防治</t>
  </si>
  <si>
    <t xml:space="preserve">      大气</t>
  </si>
  <si>
    <t>大气</t>
  </si>
  <si>
    <t xml:space="preserve">      水体</t>
  </si>
  <si>
    <t>水体</t>
  </si>
  <si>
    <t xml:space="preserve">      噪声</t>
  </si>
  <si>
    <t>噪声</t>
  </si>
  <si>
    <t xml:space="preserve">      固体废弃物与化学品</t>
  </si>
  <si>
    <t>固体废弃物与化学品</t>
  </si>
  <si>
    <t xml:space="preserve">      放射源和放射性废物监管</t>
  </si>
  <si>
    <t>放射源和放射性废物监管</t>
  </si>
  <si>
    <t xml:space="preserve">      辐射</t>
  </si>
  <si>
    <t>辐射</t>
  </si>
  <si>
    <t xml:space="preserve">      其他污染防治支出</t>
  </si>
  <si>
    <t>其他污染防治支出</t>
  </si>
  <si>
    <t xml:space="preserve">    自然生态保护</t>
  </si>
  <si>
    <t>自然生态保护</t>
  </si>
  <si>
    <t xml:space="preserve">      生态保护</t>
  </si>
  <si>
    <t>生态保护</t>
  </si>
  <si>
    <t xml:space="preserve">      农村环境保护</t>
  </si>
  <si>
    <t>农村环境保护</t>
  </si>
  <si>
    <t xml:space="preserve">      自然保护区</t>
  </si>
  <si>
    <t>自然保护区</t>
  </si>
  <si>
    <t xml:space="preserve">      生物及物种资源保护</t>
  </si>
  <si>
    <t>生物及物种资源保护</t>
  </si>
  <si>
    <t xml:space="preserve">      其他自然生态保护支出</t>
  </si>
  <si>
    <t>其他自然生态保护支出</t>
  </si>
  <si>
    <t xml:space="preserve">    天然林保护</t>
  </si>
  <si>
    <t>天然林保护</t>
  </si>
  <si>
    <t xml:space="preserve">      森林管护</t>
  </si>
  <si>
    <t>森林管护</t>
  </si>
  <si>
    <t xml:space="preserve">      社会保险补助</t>
  </si>
  <si>
    <t>社会保险补助</t>
  </si>
  <si>
    <t xml:space="preserve">      政策性社会性支出补助</t>
  </si>
  <si>
    <t>政策性社会性支出补助</t>
  </si>
  <si>
    <t xml:space="preserve">      天然林保护工程建设</t>
  </si>
  <si>
    <t>天然林保护工程建设</t>
  </si>
  <si>
    <t xml:space="preserve">      其他天然林保护支出</t>
  </si>
  <si>
    <t>其他天然林保护支出</t>
  </si>
  <si>
    <t xml:space="preserve">    退耕还林</t>
  </si>
  <si>
    <t>退耕还林</t>
  </si>
  <si>
    <t xml:space="preserve">      退耕现金</t>
  </si>
  <si>
    <t>退耕现金</t>
  </si>
  <si>
    <t xml:space="preserve">      退耕还林粮食折现补贴</t>
  </si>
  <si>
    <t>退耕还林粮食折现补贴</t>
  </si>
  <si>
    <t xml:space="preserve">      退耕还林粮食费用补贴</t>
  </si>
  <si>
    <t>退耕还林粮食费用补贴</t>
  </si>
  <si>
    <t xml:space="preserve">      退耕还林工程建设</t>
  </si>
  <si>
    <t>退耕还林工程建设</t>
  </si>
  <si>
    <t xml:space="preserve">      其他退耕还林支出</t>
  </si>
  <si>
    <t>其他退耕还林支出</t>
  </si>
  <si>
    <t xml:space="preserve">    风沙荒漠治理</t>
  </si>
  <si>
    <t>风沙荒漠治理</t>
  </si>
  <si>
    <t xml:space="preserve">      京津风沙源治理工程建设</t>
  </si>
  <si>
    <t>京津风沙源治理工程建设</t>
  </si>
  <si>
    <t xml:space="preserve">      其他风沙荒漠治理支出</t>
  </si>
  <si>
    <t>其他风沙荒漠治理支出</t>
  </si>
  <si>
    <t xml:space="preserve">    退牧还草</t>
  </si>
  <si>
    <t>退牧还草</t>
  </si>
  <si>
    <t xml:space="preserve">      退牧还草工程建设</t>
  </si>
  <si>
    <t>退牧还草工程建设</t>
  </si>
  <si>
    <t xml:space="preserve">      其他退牧还草支出</t>
  </si>
  <si>
    <t>其他退牧还草支出</t>
  </si>
  <si>
    <t xml:space="preserve">    已垦草原退耕还草</t>
  </si>
  <si>
    <t>已垦草原退耕还草</t>
  </si>
  <si>
    <t xml:space="preserve">    能源节约利用</t>
  </si>
  <si>
    <t>能源节约利用</t>
  </si>
  <si>
    <t xml:space="preserve">    污染减排</t>
  </si>
  <si>
    <t>污染减排</t>
  </si>
  <si>
    <t xml:space="preserve">      环境监测与信息</t>
  </si>
  <si>
    <t>环境监测与信息</t>
  </si>
  <si>
    <t xml:space="preserve">      环境执法监察</t>
  </si>
  <si>
    <t>环境执法监察</t>
  </si>
  <si>
    <t xml:space="preserve">      减排专项支出</t>
  </si>
  <si>
    <t>减排专项支出</t>
  </si>
  <si>
    <t xml:space="preserve">      清洁生产专项支出</t>
  </si>
  <si>
    <t>清洁生产专项支出</t>
  </si>
  <si>
    <t xml:space="preserve">      其他污染减排支出</t>
  </si>
  <si>
    <t>其他污染减排支出</t>
  </si>
  <si>
    <t xml:space="preserve">    可再生能源</t>
  </si>
  <si>
    <t>可再生能源</t>
  </si>
  <si>
    <t xml:space="preserve">    循环经济</t>
  </si>
  <si>
    <t>循环经济</t>
  </si>
  <si>
    <t xml:space="preserve">    能源管理事务</t>
  </si>
  <si>
    <t>能源管理事务</t>
  </si>
  <si>
    <t>行政运行（能源管理事务）</t>
  </si>
  <si>
    <t>一般行政管理事务（能源管理事务）</t>
  </si>
  <si>
    <t>机关服务（能源管理事务）</t>
  </si>
  <si>
    <t xml:space="preserve">      能源预测预警</t>
  </si>
  <si>
    <t>能源预测预警</t>
  </si>
  <si>
    <t xml:space="preserve">      能源战略规划与实施</t>
  </si>
  <si>
    <t>能源战略规划与实施</t>
  </si>
  <si>
    <t xml:space="preserve">      能源科技装备</t>
  </si>
  <si>
    <t>能源科技装备</t>
  </si>
  <si>
    <t xml:space="preserve">      能源行业管理</t>
  </si>
  <si>
    <t>能源行业管理</t>
  </si>
  <si>
    <t xml:space="preserve">      能源管理</t>
  </si>
  <si>
    <t>能源管理</t>
  </si>
  <si>
    <t xml:space="preserve">      石油储备发展管理</t>
  </si>
  <si>
    <t>石油储备发展管理</t>
  </si>
  <si>
    <t xml:space="preserve">      能源调查</t>
  </si>
  <si>
    <t>能源调查</t>
  </si>
  <si>
    <t>信息化建设（能源管理事务）</t>
  </si>
  <si>
    <t xml:space="preserve">      农村电网建设</t>
  </si>
  <si>
    <t>农村电网建设</t>
  </si>
  <si>
    <t>事业运行（能源管理事务）</t>
  </si>
  <si>
    <t xml:space="preserve">      其他能源管理事务支出</t>
  </si>
  <si>
    <t>其他能源管理事务支出</t>
  </si>
  <si>
    <t xml:space="preserve">    其他节能环保支出</t>
  </si>
  <si>
    <t>其他节能环保支出</t>
  </si>
  <si>
    <t>城乡社区支出</t>
  </si>
  <si>
    <t xml:space="preserve">      城乡社区管理事务</t>
  </si>
  <si>
    <t>城乡社区管理事务</t>
  </si>
  <si>
    <t xml:space="preserve">        行政运行</t>
  </si>
  <si>
    <t>行政运行（城乡社区管理事务）</t>
  </si>
  <si>
    <t xml:space="preserve">        一般行政管理事务</t>
  </si>
  <si>
    <t>一般行政管理事务（城乡社区管理事务）</t>
  </si>
  <si>
    <t xml:space="preserve">        机关服务</t>
  </si>
  <si>
    <t>机关服务（城乡社区管理事务）</t>
  </si>
  <si>
    <t xml:space="preserve">        城管执法</t>
  </si>
  <si>
    <t>城管执法</t>
  </si>
  <si>
    <t xml:space="preserve">        工程建设标准规范编制与监管</t>
  </si>
  <si>
    <t>工程建设标准规范编制与监管</t>
  </si>
  <si>
    <t xml:space="preserve">        工程建设管理</t>
  </si>
  <si>
    <t>工程建设管理</t>
  </si>
  <si>
    <t xml:space="preserve">        市政公用行业市场监管</t>
  </si>
  <si>
    <t>市政公用行业市场监管</t>
  </si>
  <si>
    <t xml:space="preserve">        国家重点风景区规划与保护</t>
  </si>
  <si>
    <t>国家重点风景区规划与保护</t>
  </si>
  <si>
    <t xml:space="preserve">        住宅建设与房地产市场监管</t>
  </si>
  <si>
    <t>住宅建设与房地产市场监管</t>
  </si>
  <si>
    <t xml:space="preserve">        执业资格注册、资质审查</t>
  </si>
  <si>
    <t>执业资格注册、资质审查</t>
  </si>
  <si>
    <t xml:space="preserve">        其他城乡社区管理事务支出</t>
  </si>
  <si>
    <t>其他城乡社区管理事务支出</t>
  </si>
  <si>
    <t xml:space="preserve">      城乡社区规划与管理</t>
  </si>
  <si>
    <t>城乡社区规划与管理</t>
  </si>
  <si>
    <t xml:space="preserve">      城乡社区公共设施</t>
  </si>
  <si>
    <t>城乡社区公共设施</t>
  </si>
  <si>
    <t xml:space="preserve">        小城镇基础设施建设</t>
  </si>
  <si>
    <t>小城镇基础设施建设</t>
  </si>
  <si>
    <t xml:space="preserve">        其他城乡社区公共设施支出</t>
  </si>
  <si>
    <t>其他城乡社区公共设施支出</t>
  </si>
  <si>
    <t xml:space="preserve">      城乡社区环境卫生</t>
  </si>
  <si>
    <t>城乡社区环境卫生</t>
  </si>
  <si>
    <t xml:space="preserve">      建设市场管理与监督</t>
  </si>
  <si>
    <t>建设市场管理与监督</t>
  </si>
  <si>
    <t xml:space="preserve">      其他城乡社区支出</t>
  </si>
  <si>
    <t>其他城乡社区支出</t>
  </si>
  <si>
    <t>农林水支出</t>
  </si>
  <si>
    <t xml:space="preserve">      农业</t>
  </si>
  <si>
    <t>农业</t>
  </si>
  <si>
    <t>行政运行（农业）</t>
  </si>
  <si>
    <t>一般行政管理事务（农业）</t>
  </si>
  <si>
    <t>机关服务（农业）</t>
  </si>
  <si>
    <t xml:space="preserve">        事业运行</t>
  </si>
  <si>
    <t>事业运行（农业）</t>
  </si>
  <si>
    <t xml:space="preserve">        农垦运行</t>
  </si>
  <si>
    <t>农垦运行</t>
  </si>
  <si>
    <t xml:space="preserve">        科技转化与推广服务</t>
  </si>
  <si>
    <t>科技转化与推广服务</t>
  </si>
  <si>
    <t xml:space="preserve">        病虫害控制</t>
  </si>
  <si>
    <t>病虫害控制</t>
  </si>
  <si>
    <t xml:space="preserve">        农产品质量安全</t>
  </si>
  <si>
    <t>农产品质量安全</t>
  </si>
  <si>
    <t xml:space="preserve">        执法监管</t>
  </si>
  <si>
    <t>执法监管</t>
  </si>
  <si>
    <t xml:space="preserve">        统计监测与信息服务</t>
  </si>
  <si>
    <t>统计监测与信息服务</t>
  </si>
  <si>
    <t xml:space="preserve">        农业行业业务管理</t>
  </si>
  <si>
    <t>农业行业业务管理</t>
  </si>
  <si>
    <t xml:space="preserve">        对外交流与合作</t>
  </si>
  <si>
    <t>对外交流与合作</t>
  </si>
  <si>
    <t xml:space="preserve">        防灾救灾</t>
  </si>
  <si>
    <t>防灾救灾</t>
  </si>
  <si>
    <t xml:space="preserve">        稳定农民收入补贴</t>
  </si>
  <si>
    <t>稳定农民收入补贴</t>
  </si>
  <si>
    <t xml:space="preserve">        农业结构调整补贴</t>
  </si>
  <si>
    <t>农业结构调整补贴</t>
  </si>
  <si>
    <t xml:space="preserve">        农业生产支持补贴</t>
  </si>
  <si>
    <t>农业生产支持补贴</t>
  </si>
  <si>
    <t xml:space="preserve">        农业组织化与产业化经营</t>
  </si>
  <si>
    <t>农业组织化与产业化经营</t>
  </si>
  <si>
    <t xml:space="preserve">        农产品加工与促销</t>
  </si>
  <si>
    <t>农产品加工与促销</t>
  </si>
  <si>
    <t xml:space="preserve">        农村公益事业</t>
  </si>
  <si>
    <t>农村公益事业</t>
  </si>
  <si>
    <t xml:space="preserve">        综合财力补助</t>
  </si>
  <si>
    <t>综合财力补助</t>
  </si>
  <si>
    <t xml:space="preserve">        农业资源保护修复与利用</t>
  </si>
  <si>
    <t>农业资源保护修复与利用</t>
  </si>
  <si>
    <t xml:space="preserve">        农村道路建设</t>
  </si>
  <si>
    <t>农村道路建设</t>
  </si>
  <si>
    <t xml:space="preserve">        成品油价格改革对渔业的补贴</t>
  </si>
  <si>
    <t>成品油价格改革对渔业的补贴</t>
  </si>
  <si>
    <t xml:space="preserve">        对高校毕业生到基层任职补助</t>
  </si>
  <si>
    <t>对高校毕业生到基层任职补助</t>
  </si>
  <si>
    <t xml:space="preserve">        其他农业支出</t>
  </si>
  <si>
    <t>其他农业支出</t>
  </si>
  <si>
    <t xml:space="preserve">      林业</t>
  </si>
  <si>
    <t>林业</t>
  </si>
  <si>
    <t>行政运行（林业）</t>
  </si>
  <si>
    <t>一般行政管理事务（林业）</t>
  </si>
  <si>
    <t>机关服务（林业）</t>
  </si>
  <si>
    <t xml:space="preserve">        林业事业机构</t>
  </si>
  <si>
    <t>林业事业机构</t>
  </si>
  <si>
    <t xml:space="preserve">        森林培育</t>
  </si>
  <si>
    <t>森林培育（林业）</t>
  </si>
  <si>
    <t xml:space="preserve">        林业技术推广</t>
  </si>
  <si>
    <t>林业技术推广（林业）</t>
  </si>
  <si>
    <t xml:space="preserve">        森林资源管理</t>
  </si>
  <si>
    <t>森林资源管理</t>
  </si>
  <si>
    <t xml:space="preserve">        森林资源监测</t>
  </si>
  <si>
    <t>森林资源监测（林业）</t>
  </si>
  <si>
    <t xml:space="preserve">        森林生态效益补偿</t>
  </si>
  <si>
    <t>森林生态效益补偿</t>
  </si>
  <si>
    <t xml:space="preserve">        林业自然保护区</t>
  </si>
  <si>
    <t>林业自然保护区</t>
  </si>
  <si>
    <t xml:space="preserve">        动植物保护</t>
  </si>
  <si>
    <t>动植物保护</t>
  </si>
  <si>
    <t xml:space="preserve">        湿地保护</t>
  </si>
  <si>
    <t>湿地保护</t>
  </si>
  <si>
    <t xml:space="preserve">        林业执法与监督</t>
  </si>
  <si>
    <t>林业执法与监督</t>
  </si>
  <si>
    <t xml:space="preserve">        林业检疫检测</t>
  </si>
  <si>
    <t>林业检疫检测</t>
  </si>
  <si>
    <t xml:space="preserve">        防沙治沙</t>
  </si>
  <si>
    <t>防沙治沙</t>
  </si>
  <si>
    <t xml:space="preserve">        林业质量安全</t>
  </si>
  <si>
    <t>林业质量安全</t>
  </si>
  <si>
    <t xml:space="preserve">        林业工程与项目管理</t>
  </si>
  <si>
    <t>林业工程与项目管理</t>
  </si>
  <si>
    <t xml:space="preserve">        林业对外合作与交流</t>
  </si>
  <si>
    <t>林业对外合作与交流</t>
  </si>
  <si>
    <t xml:space="preserve">        林业产业化</t>
  </si>
  <si>
    <t>林业产业化</t>
  </si>
  <si>
    <t xml:space="preserve">        信息管理</t>
  </si>
  <si>
    <t>信息管理（林业）</t>
  </si>
  <si>
    <t xml:space="preserve">        林业政策制定与宣传</t>
  </si>
  <si>
    <t>林业政策制定与宣传</t>
  </si>
  <si>
    <t xml:space="preserve">        林业资金审计稽查</t>
  </si>
  <si>
    <t>林业资金审计稽查</t>
  </si>
  <si>
    <t xml:space="preserve">        林区公共支出</t>
  </si>
  <si>
    <t>林区公共支出（林业）</t>
  </si>
  <si>
    <t xml:space="preserve">        林业贷款贴息</t>
  </si>
  <si>
    <t>林业贷款贴息</t>
  </si>
  <si>
    <t xml:space="preserve">        成品油价格改革对林业的补贴</t>
  </si>
  <si>
    <t>成品油价格改革对林业的补贴</t>
  </si>
  <si>
    <t xml:space="preserve">        林业防灾减灾</t>
  </si>
  <si>
    <t>林业防灾减灾</t>
  </si>
  <si>
    <t xml:space="preserve">        其他林业支出</t>
  </si>
  <si>
    <t>其他林业支出</t>
  </si>
  <si>
    <t xml:space="preserve">      水利</t>
  </si>
  <si>
    <t>水利</t>
  </si>
  <si>
    <t>行政运行（水利）</t>
  </si>
  <si>
    <t>一般行政管理事务（水利）</t>
  </si>
  <si>
    <t>机关服务（水利）</t>
  </si>
  <si>
    <t xml:space="preserve">        水利行业业务管理</t>
  </si>
  <si>
    <t>水利行业业务管理</t>
  </si>
  <si>
    <t xml:space="preserve">        水利工程建设</t>
  </si>
  <si>
    <t>水利工程建设（水利）</t>
  </si>
  <si>
    <t xml:space="preserve">        水利工程运行与维护</t>
  </si>
  <si>
    <t>水利工程运行与维护</t>
  </si>
  <si>
    <t xml:space="preserve">        长江黄河等流域管理</t>
  </si>
  <si>
    <t>长江黄河等流域管理</t>
  </si>
  <si>
    <t xml:space="preserve">        水利前期工作</t>
  </si>
  <si>
    <t>水利前期工作</t>
  </si>
  <si>
    <t xml:space="preserve">        水利执法监督</t>
  </si>
  <si>
    <t>水利执法监督</t>
  </si>
  <si>
    <t xml:space="preserve">        水土保持</t>
  </si>
  <si>
    <t>水土保持（水利）</t>
  </si>
  <si>
    <t xml:space="preserve">        水资源节约管理与保护</t>
  </si>
  <si>
    <t>水资源节约管理与保护</t>
  </si>
  <si>
    <t xml:space="preserve">        水质监测</t>
  </si>
  <si>
    <t>水质监测</t>
  </si>
  <si>
    <t xml:space="preserve">        水文测报</t>
  </si>
  <si>
    <t>水文测报</t>
  </si>
  <si>
    <t xml:space="preserve">        防汛</t>
  </si>
  <si>
    <t>防汛</t>
  </si>
  <si>
    <t xml:space="preserve">        抗旱</t>
  </si>
  <si>
    <t>抗旱</t>
  </si>
  <si>
    <t xml:space="preserve">        农田水利</t>
  </si>
  <si>
    <t>农田水利</t>
  </si>
  <si>
    <t xml:space="preserve">        水利技术推广</t>
  </si>
  <si>
    <t>水利技术推广</t>
  </si>
  <si>
    <t xml:space="preserve">        国际河流治理与管理</t>
  </si>
  <si>
    <t>国际河流治理与管理</t>
  </si>
  <si>
    <t xml:space="preserve">        江河湖库水系综合整治</t>
  </si>
  <si>
    <t>江河湖库水系综合整治</t>
  </si>
  <si>
    <t xml:space="preserve">        大中型水库移民后期扶持专项支出</t>
  </si>
  <si>
    <t>大中型水库移民后期扶持专项支出</t>
  </si>
  <si>
    <t xml:space="preserve">        水利安全监督</t>
  </si>
  <si>
    <t>水利安全监督</t>
  </si>
  <si>
    <t xml:space="preserve">        砂石资源费支出</t>
  </si>
  <si>
    <t>砂石资源费支出</t>
  </si>
  <si>
    <t>信息管理（水利）</t>
  </si>
  <si>
    <t xml:space="preserve">        水利建设移民支出</t>
  </si>
  <si>
    <t>水利建设移民支出</t>
  </si>
  <si>
    <t xml:space="preserve">        农村人畜饮水</t>
  </si>
  <si>
    <t>农村人畜饮水</t>
  </si>
  <si>
    <t xml:space="preserve">        其他水利支出</t>
  </si>
  <si>
    <t>其他水利支出</t>
  </si>
  <si>
    <t xml:space="preserve">      南水北调</t>
  </si>
  <si>
    <t>南水北调</t>
  </si>
  <si>
    <t>行政运行（南水北调）</t>
  </si>
  <si>
    <t>一般行政管理事务（南水北调）</t>
  </si>
  <si>
    <t>机关服务（南水北调）</t>
  </si>
  <si>
    <t xml:space="preserve">        南水北调工程建设</t>
  </si>
  <si>
    <t>南水北调工程建设（南水北调）</t>
  </si>
  <si>
    <t xml:space="preserve">        政策研究与信息管理</t>
  </si>
  <si>
    <t>政策研究与信息管理</t>
  </si>
  <si>
    <t xml:space="preserve">        工程稽查</t>
  </si>
  <si>
    <t>工程稽查</t>
  </si>
  <si>
    <t xml:space="preserve">        前期工作</t>
  </si>
  <si>
    <t>前期工作</t>
  </si>
  <si>
    <t xml:space="preserve">        南水北调技术推广</t>
  </si>
  <si>
    <t>南水北调技术推广</t>
  </si>
  <si>
    <t xml:space="preserve">        环境、移民及水资源管理与保护</t>
  </si>
  <si>
    <t>环境、移民及水资源管理与保护</t>
  </si>
  <si>
    <t xml:space="preserve">        其他南水北调支出</t>
  </si>
  <si>
    <t>其他南水北调支出</t>
  </si>
  <si>
    <t xml:space="preserve">      扶贫</t>
  </si>
  <si>
    <t>扶贫</t>
  </si>
  <si>
    <t>行政运行（扶贫）</t>
  </si>
  <si>
    <t>一般行政管理事务（扶贫）</t>
  </si>
  <si>
    <t>机关服务（扶贫）</t>
  </si>
  <si>
    <t xml:space="preserve">        农村基础设施建设</t>
  </si>
  <si>
    <t>农村基础设施建设</t>
  </si>
  <si>
    <t xml:space="preserve">        生产发展</t>
  </si>
  <si>
    <t>生产发展</t>
  </si>
  <si>
    <t xml:space="preserve">        社会发展</t>
  </si>
  <si>
    <t>社会发展</t>
  </si>
  <si>
    <t xml:space="preserve">        扶贫贷款奖补和贴息</t>
  </si>
  <si>
    <t>扶贫贷款奖补和贴息</t>
  </si>
  <si>
    <t xml:space="preserve">       “三西”农业建设专项补助</t>
  </si>
  <si>
    <t>“三西”农业建设专项补助</t>
  </si>
  <si>
    <t xml:space="preserve">        扶贫事业机构</t>
  </si>
  <si>
    <t>扶贫事业机构</t>
  </si>
  <si>
    <t xml:space="preserve">        其他扶贫支出</t>
  </si>
  <si>
    <t>其他扶贫支出</t>
  </si>
  <si>
    <t xml:space="preserve">      农业综合开发</t>
  </si>
  <si>
    <t>农业综合开发</t>
  </si>
  <si>
    <t xml:space="preserve">        机构运行</t>
  </si>
  <si>
    <t>机构运行（农业综合开发）</t>
  </si>
  <si>
    <t xml:space="preserve">        土地治理</t>
  </si>
  <si>
    <t>土地治理</t>
  </si>
  <si>
    <t xml:space="preserve">        产业化经营</t>
  </si>
  <si>
    <t>产业化经营</t>
  </si>
  <si>
    <t xml:space="preserve">        科技示范</t>
  </si>
  <si>
    <t>科技示范</t>
  </si>
  <si>
    <t xml:space="preserve">        其他农业综合开发支出</t>
  </si>
  <si>
    <t>其他农业综合开发支出</t>
  </si>
  <si>
    <t xml:space="preserve">      农村综合改革</t>
  </si>
  <si>
    <t>农村综合改革</t>
  </si>
  <si>
    <t xml:space="preserve">        对村级一事一议的补助</t>
  </si>
  <si>
    <t>对村级一事一议的补助</t>
  </si>
  <si>
    <t xml:space="preserve">        国有农场办社会职能改革补助</t>
  </si>
  <si>
    <t>国有农场办社会职能改革补助</t>
  </si>
  <si>
    <t xml:space="preserve">        对村民委员会和村党支部的补助</t>
  </si>
  <si>
    <t>对村民委员会和村党支部的补助</t>
  </si>
  <si>
    <t xml:space="preserve">        对村集体经济组织的补助</t>
  </si>
  <si>
    <t>对村集体经济组织的补助</t>
  </si>
  <si>
    <t xml:space="preserve">        农村综合改革示范试点补助</t>
  </si>
  <si>
    <t>农村综合改革示范试点补助</t>
  </si>
  <si>
    <t xml:space="preserve">        其他农村综合改革支出</t>
  </si>
  <si>
    <t>其他农村综合改革支出</t>
  </si>
  <si>
    <t xml:space="preserve">      普惠金融发展支出</t>
  </si>
  <si>
    <t>普惠金融发展支出</t>
  </si>
  <si>
    <t xml:space="preserve">        支持农村金融机构</t>
  </si>
  <si>
    <t>支持农村金融机构</t>
  </si>
  <si>
    <t xml:space="preserve">        涉农贷款增量奖励</t>
  </si>
  <si>
    <t>涉农贷款增量奖励</t>
  </si>
  <si>
    <t xml:space="preserve">        农业保险保费补贴</t>
  </si>
  <si>
    <t>农业保险保费补贴</t>
  </si>
  <si>
    <t xml:space="preserve">        创业担保贷款贴息</t>
  </si>
  <si>
    <t>创业担保贷款贴息</t>
  </si>
  <si>
    <t xml:space="preserve">        补充创业担保贷款基金</t>
  </si>
  <si>
    <t>补充创业担保贷款基金</t>
  </si>
  <si>
    <t xml:space="preserve">        其他普惠金融发展支出</t>
  </si>
  <si>
    <t>其他普惠金融发展支出</t>
  </si>
  <si>
    <t xml:space="preserve">      目标价格补贴</t>
  </si>
  <si>
    <t>目标价格补贴</t>
  </si>
  <si>
    <t xml:space="preserve">        棉花目标价格补贴</t>
  </si>
  <si>
    <t>棉花目标价格补贴</t>
  </si>
  <si>
    <t xml:space="preserve">        大豆目标价格补贴</t>
  </si>
  <si>
    <t>大豆目标价格补贴</t>
  </si>
  <si>
    <t xml:space="preserve">        其他目标价格补贴</t>
  </si>
  <si>
    <t>其他目标价格补贴</t>
  </si>
  <si>
    <t xml:space="preserve">      其他农林水事务支出</t>
  </si>
  <si>
    <t>其他农林水支出</t>
  </si>
  <si>
    <t xml:space="preserve">        化解其他公益性乡村债务支出</t>
  </si>
  <si>
    <t>化解其他公益性乡村债务支出</t>
  </si>
  <si>
    <t xml:space="preserve">        其他农林水事务支出</t>
  </si>
  <si>
    <t>交通运输支出</t>
  </si>
  <si>
    <t xml:space="preserve">      公路水路运输</t>
  </si>
  <si>
    <t>公路水路运输</t>
  </si>
  <si>
    <t>行政运行（公路水路运输）</t>
  </si>
  <si>
    <t>一般行政管理事务（公路水路运输）</t>
  </si>
  <si>
    <t>机关服务（公路水路运输）</t>
  </si>
  <si>
    <t xml:space="preserve">        公路建设</t>
  </si>
  <si>
    <t>公路建设</t>
  </si>
  <si>
    <t xml:space="preserve">        公路养护</t>
  </si>
  <si>
    <t>公路养护（公路水路运输）</t>
  </si>
  <si>
    <t xml:space="preserve">        交通运输信息化建设</t>
  </si>
  <si>
    <t>交通运输信息化建设</t>
  </si>
  <si>
    <t xml:space="preserve">        公路和运输安全</t>
  </si>
  <si>
    <t>公路和运输安全</t>
  </si>
  <si>
    <t xml:space="preserve">        公路还贷专项</t>
  </si>
  <si>
    <t>公路还贷专项</t>
  </si>
  <si>
    <t xml:space="preserve">        公路运输管理</t>
  </si>
  <si>
    <t>公路运输管理</t>
  </si>
  <si>
    <t xml:space="preserve">        公路和运输技术标准化建设</t>
  </si>
  <si>
    <t>公路和运输技术标准化建设</t>
  </si>
  <si>
    <t xml:space="preserve">        港口设施</t>
  </si>
  <si>
    <t>港口设施（公路水路运输）</t>
  </si>
  <si>
    <t xml:space="preserve">        航道维护</t>
  </si>
  <si>
    <t>航道维护</t>
  </si>
  <si>
    <t xml:space="preserve">        船舶检验</t>
  </si>
  <si>
    <t>船舶检验</t>
  </si>
  <si>
    <t xml:space="preserve">        救助打捞</t>
  </si>
  <si>
    <t>救助打捞</t>
  </si>
  <si>
    <t xml:space="preserve">        内河运输</t>
  </si>
  <si>
    <t>内河运输</t>
  </si>
  <si>
    <t xml:space="preserve">        远洋运输</t>
  </si>
  <si>
    <t>远洋运输</t>
  </si>
  <si>
    <t xml:space="preserve">        海事管理</t>
  </si>
  <si>
    <t>海事管理</t>
  </si>
  <si>
    <t xml:space="preserve">        航标事业发展支出</t>
  </si>
  <si>
    <t>航标事业发展支出</t>
  </si>
  <si>
    <t xml:space="preserve">        水路运输管理支出</t>
  </si>
  <si>
    <t>水路运输管理支出</t>
  </si>
  <si>
    <t xml:space="preserve">        口岸建设</t>
  </si>
  <si>
    <t>口岸建设</t>
  </si>
  <si>
    <t xml:space="preserve">        取消政府还贷二级公路收费专项支出</t>
  </si>
  <si>
    <t>取消政府还贷二级公路收费专项支出</t>
  </si>
  <si>
    <t xml:space="preserve">        其他公路水路运输支出</t>
  </si>
  <si>
    <t>其他公路水路运输支出</t>
  </si>
  <si>
    <t xml:space="preserve">      铁路运输</t>
  </si>
  <si>
    <t>铁路运输</t>
  </si>
  <si>
    <t>行政运行（铁路运输）</t>
  </si>
  <si>
    <t>一般行政管理事务（铁路运输）</t>
  </si>
  <si>
    <t>机关服务（铁路运输）</t>
  </si>
  <si>
    <t xml:space="preserve">        铁路路网建设</t>
  </si>
  <si>
    <t>铁路路网建设</t>
  </si>
  <si>
    <t xml:space="preserve">        铁路还贷专项</t>
  </si>
  <si>
    <t>铁路还贷专项</t>
  </si>
  <si>
    <t xml:space="preserve">        铁路安全</t>
  </si>
  <si>
    <t>铁路安全</t>
  </si>
  <si>
    <t xml:space="preserve">        铁路专项运输</t>
  </si>
  <si>
    <t>铁路专项运输</t>
  </si>
  <si>
    <t xml:space="preserve">        行业监管</t>
  </si>
  <si>
    <t>行业监管</t>
  </si>
  <si>
    <t xml:space="preserve">        其他铁路运输支出</t>
  </si>
  <si>
    <t>其他铁路运输支出</t>
  </si>
  <si>
    <t xml:space="preserve">      民用航空运输</t>
  </si>
  <si>
    <t>民用航空运输</t>
  </si>
  <si>
    <t>行政运行（民用航空运输）</t>
  </si>
  <si>
    <t>一般行政管理事务（民用航空运输）</t>
  </si>
  <si>
    <t>机关服务（民用航空运输）</t>
  </si>
  <si>
    <t xml:space="preserve">        机场建设</t>
  </si>
  <si>
    <t>机场建设</t>
  </si>
  <si>
    <t xml:space="preserve">        空管系统建设</t>
  </si>
  <si>
    <t>空管系统建设（民用航空运输）</t>
  </si>
  <si>
    <t xml:space="preserve">        民航还贷专项支出</t>
  </si>
  <si>
    <t>民航还贷专项支出</t>
  </si>
  <si>
    <t xml:space="preserve">        民用航空安全</t>
  </si>
  <si>
    <t>民用航空安全</t>
  </si>
  <si>
    <t xml:space="preserve">        民航专项运输</t>
  </si>
  <si>
    <t>民航专项运输</t>
  </si>
  <si>
    <t xml:space="preserve">        其他民用航空运输支出</t>
  </si>
  <si>
    <t>其他民用航空运输支出</t>
  </si>
  <si>
    <t xml:space="preserve">      成品油价格改革对交通运输的补贴</t>
  </si>
  <si>
    <t>成品油价格改革对交通运输的补贴</t>
  </si>
  <si>
    <t xml:space="preserve">        对城市公交的补贴</t>
  </si>
  <si>
    <t>对城市公交的补贴</t>
  </si>
  <si>
    <t xml:space="preserve">        对农村道路客运的补贴</t>
  </si>
  <si>
    <t>对农村道路客运的补贴</t>
  </si>
  <si>
    <t xml:space="preserve">        对出租车的补贴</t>
  </si>
  <si>
    <t>对出租车的补贴</t>
  </si>
  <si>
    <t xml:space="preserve">        成品油价格改革补贴其他支出</t>
  </si>
  <si>
    <t>成品油价格改革补贴其他支出</t>
  </si>
  <si>
    <t xml:space="preserve">      邮政业支出</t>
  </si>
  <si>
    <t>邮政业支出</t>
  </si>
  <si>
    <t>行政运行（邮政业支出）</t>
  </si>
  <si>
    <t>一般行政管理事务（邮政业支出）</t>
  </si>
  <si>
    <t>机关服务（邮政业支出）</t>
  </si>
  <si>
    <t>行业监管（邮政业支出）</t>
  </si>
  <si>
    <t xml:space="preserve">        邮政普遍服务与特殊服务</t>
  </si>
  <si>
    <t>邮政普遍服务与特殊服务</t>
  </si>
  <si>
    <t xml:space="preserve">        其他邮政业支出</t>
  </si>
  <si>
    <t>其他邮政业支出</t>
  </si>
  <si>
    <t xml:space="preserve">      车辆购置税支出</t>
  </si>
  <si>
    <t>车辆购置税支出</t>
  </si>
  <si>
    <t xml:space="preserve">        车辆购置税用于公路等基础设施建设支出</t>
  </si>
  <si>
    <t>车辆购置税用于公路等基础设施建设支出</t>
  </si>
  <si>
    <t xml:space="preserve">        车辆购置税用于农村公路建设支出</t>
  </si>
  <si>
    <t>车辆购置税用于农村公路建设支出</t>
  </si>
  <si>
    <t xml:space="preserve">        车辆购置税用于老旧汽车报废更新补贴</t>
  </si>
  <si>
    <t>车辆购置税用于老旧汽车报废更新补贴支出</t>
  </si>
  <si>
    <t xml:space="preserve">        车辆购置税其他支出</t>
  </si>
  <si>
    <t>车辆购置税其他支出</t>
  </si>
  <si>
    <t xml:space="preserve">      其他交通运输支出</t>
  </si>
  <si>
    <t>其他交通运输支出</t>
  </si>
  <si>
    <t xml:space="preserve">        公共交通运营补助</t>
  </si>
  <si>
    <t>公共交通运营补助</t>
  </si>
  <si>
    <t xml:space="preserve">        其他交通运输支出</t>
  </si>
  <si>
    <t>资源勘探信息等支出</t>
  </si>
  <si>
    <t xml:space="preserve">      资源勘探开发</t>
  </si>
  <si>
    <t>资源勘探开发</t>
  </si>
  <si>
    <t>行政运行（资源勘探开发）</t>
  </si>
  <si>
    <t>一般行政管理事务（资源勘探开发）</t>
  </si>
  <si>
    <t>机关服务（资源勘探开发）</t>
  </si>
  <si>
    <t xml:space="preserve">        煤炭勘探开采和洗选</t>
  </si>
  <si>
    <t>煤炭勘探开采和洗选</t>
  </si>
  <si>
    <t xml:space="preserve">        石油和天然气勘探开采</t>
  </si>
  <si>
    <t>石油和天然气勘探开采</t>
  </si>
  <si>
    <t xml:space="preserve">        黑色金属矿勘探和采选</t>
  </si>
  <si>
    <t>黑色金属矿勘探和采选</t>
  </si>
  <si>
    <t xml:space="preserve">        有色金属矿勘探和采选</t>
  </si>
  <si>
    <t>有色金属矿勘探和采选</t>
  </si>
  <si>
    <t xml:space="preserve">        非金属矿勘探和采选</t>
  </si>
  <si>
    <t>非金属矿勘探和采选</t>
  </si>
  <si>
    <t xml:space="preserve">        其他资源勘探业支出</t>
  </si>
  <si>
    <t>其他资源勘探业支出</t>
  </si>
  <si>
    <t xml:space="preserve">      制造业</t>
  </si>
  <si>
    <t>制造业</t>
  </si>
  <si>
    <t>行政运行（制造业）</t>
  </si>
  <si>
    <t>一般行政管理事务（制造业）</t>
  </si>
  <si>
    <t>机关服务（制造业）</t>
  </si>
  <si>
    <t xml:space="preserve">        纺织业</t>
  </si>
  <si>
    <t>纺织业</t>
  </si>
  <si>
    <t xml:space="preserve">        医药制造业</t>
  </si>
  <si>
    <t>医药制造业</t>
  </si>
  <si>
    <t xml:space="preserve">        非金属矿物制品业</t>
  </si>
  <si>
    <t>非金属矿物制品业</t>
  </si>
  <si>
    <t xml:space="preserve">        通信设备、计算机及其他电子设备制造业</t>
  </si>
  <si>
    <t>通信设备、计算机及其他电子设备制造业</t>
  </si>
  <si>
    <t xml:space="preserve">        交通运输设备制造业</t>
  </si>
  <si>
    <t>交通运输设备制造业</t>
  </si>
  <si>
    <t xml:space="preserve">        电气机械及器材制造业</t>
  </si>
  <si>
    <t>电气机械及器材制造业</t>
  </si>
  <si>
    <t xml:space="preserve">        工艺品及其他制造业</t>
  </si>
  <si>
    <t>工艺品及其他制造业</t>
  </si>
  <si>
    <t xml:space="preserve">        石油加工、炼焦及核燃料加工业</t>
  </si>
  <si>
    <t>石油加工、炼焦及核燃料加工业</t>
  </si>
  <si>
    <t xml:space="preserve">        化学原料及化学制品制造业</t>
  </si>
  <si>
    <t>化学原料及化学制品制造业</t>
  </si>
  <si>
    <t xml:space="preserve">        黑色金属冶炼及压延加工业</t>
  </si>
  <si>
    <t>黑色金属冶炼及压延加工业</t>
  </si>
  <si>
    <t xml:space="preserve">        有色金属冶炼及压延加工业</t>
  </si>
  <si>
    <t>有色金属冶炼及压延加工业</t>
  </si>
  <si>
    <t xml:space="preserve">        其他制造业支出</t>
  </si>
  <si>
    <t>其他制造业支出</t>
  </si>
  <si>
    <t xml:space="preserve">      建筑业</t>
  </si>
  <si>
    <t>建筑业</t>
  </si>
  <si>
    <t>行政运行（建筑业）</t>
  </si>
  <si>
    <t>一般行政管理事务（建筑业）</t>
  </si>
  <si>
    <t>机关服务（建筑业）</t>
  </si>
  <si>
    <t xml:space="preserve">        其他建筑业支出</t>
  </si>
  <si>
    <t>其他建筑业支出</t>
  </si>
  <si>
    <t xml:space="preserve">      工业和信息产业监管</t>
  </si>
  <si>
    <t>工业和信息产业监管</t>
  </si>
  <si>
    <t>行政运行（工业和信息产业监管）</t>
  </si>
  <si>
    <t>一般行政管理事务（工业和信息产业监管）</t>
  </si>
  <si>
    <t>机关服务（工业和信息产业监管）</t>
  </si>
  <si>
    <t xml:space="preserve">        战备应急</t>
  </si>
  <si>
    <t>战备应急</t>
  </si>
  <si>
    <t xml:space="preserve">        信息安全建设</t>
  </si>
  <si>
    <t>信息安全建设</t>
  </si>
  <si>
    <t xml:space="preserve">        专用通信</t>
  </si>
  <si>
    <t>专用通信</t>
  </si>
  <si>
    <t xml:space="preserve">        无线电监管</t>
  </si>
  <si>
    <t>无线电监管</t>
  </si>
  <si>
    <t xml:space="preserve">        工业和信息产业战略研究与标准制定</t>
  </si>
  <si>
    <t>工业和信息产业战略研究与标准制定</t>
  </si>
  <si>
    <t xml:space="preserve">        工业和信息产业支持</t>
  </si>
  <si>
    <t>工业和信息产业支持</t>
  </si>
  <si>
    <t xml:space="preserve">        电子专项工程</t>
  </si>
  <si>
    <t>电子专项工程</t>
  </si>
  <si>
    <t>行业监管（工业和信息产业监管）</t>
  </si>
  <si>
    <t xml:space="preserve">        技术基础研究</t>
  </si>
  <si>
    <t>技术基础研究</t>
  </si>
  <si>
    <t xml:space="preserve">        其他工业和信息产业监管支出</t>
  </si>
  <si>
    <t>其他工业和信息产业监管支出</t>
  </si>
  <si>
    <t xml:space="preserve">      安全生产监管</t>
  </si>
  <si>
    <t>安全生产监管</t>
  </si>
  <si>
    <t>行政运行（安全生产监管）</t>
  </si>
  <si>
    <t>一般行政管理事务（安全生产监管）</t>
  </si>
  <si>
    <t>机关服务（安全生产监管）</t>
  </si>
  <si>
    <t xml:space="preserve">        安全监管监察专项</t>
  </si>
  <si>
    <t>安全监管监察专项</t>
  </si>
  <si>
    <t xml:space="preserve">        应急救援支出</t>
  </si>
  <si>
    <t>应急救援支出</t>
  </si>
  <si>
    <t xml:space="preserve">        煤炭安全</t>
  </si>
  <si>
    <t>煤炭安全</t>
  </si>
  <si>
    <t xml:space="preserve">        其他安全生产监管支出</t>
  </si>
  <si>
    <t>其他安全生产监管支出</t>
  </si>
  <si>
    <t xml:space="preserve">      国有资产监管</t>
  </si>
  <si>
    <t>国有资产监管</t>
  </si>
  <si>
    <t>行政运行（国有资产监管）</t>
  </si>
  <si>
    <t>一般行政管理事务（国有资产监管）</t>
  </si>
  <si>
    <t>机关服务（国有资产监管）</t>
  </si>
  <si>
    <t xml:space="preserve">        国有企业监事会专项</t>
  </si>
  <si>
    <t>国有企业监事会专项</t>
  </si>
  <si>
    <t xml:space="preserve">        其他国有资产监管支出</t>
  </si>
  <si>
    <t>其他国有资产监管支出</t>
  </si>
  <si>
    <t xml:space="preserve">      支持中小企业发展和管理支出</t>
  </si>
  <si>
    <t>支持中小企业发展和管理支出</t>
  </si>
  <si>
    <t>行政运行（支持中小企业发展和管理支出）</t>
  </si>
  <si>
    <t>一般行政管理事务（支持中小企业发展和管理支出）</t>
  </si>
  <si>
    <t>机关服务（支持中小企业发展和管理支出）</t>
  </si>
  <si>
    <t xml:space="preserve">        科技型中小企业技术创新基金</t>
  </si>
  <si>
    <t>科技型中小企业技术创新基金</t>
  </si>
  <si>
    <t xml:space="preserve">        中小企业发展专项</t>
  </si>
  <si>
    <t>中小企业发展专项</t>
  </si>
  <si>
    <t xml:space="preserve">        其他支持中小企业发展和管理支出</t>
  </si>
  <si>
    <t>其他支持中小企业发展和管理支出</t>
  </si>
  <si>
    <t xml:space="preserve">      其他资源勘探信息等支出</t>
  </si>
  <si>
    <t>其他资源勘探信息等支出</t>
  </si>
  <si>
    <t xml:space="preserve">        黄金事务</t>
  </si>
  <si>
    <t>黄金事务</t>
  </si>
  <si>
    <t xml:space="preserve">        建设项目贷款贴息</t>
  </si>
  <si>
    <t>建设项目贷款贴息</t>
  </si>
  <si>
    <t xml:space="preserve">        技术改造支出</t>
  </si>
  <si>
    <t>技术改造支出</t>
  </si>
  <si>
    <t xml:space="preserve">        中药材扶持资金支出</t>
  </si>
  <si>
    <t>中药材扶持资金支出</t>
  </si>
  <si>
    <t xml:space="preserve">        重点产业振兴和技术改造项目贷款贴息</t>
  </si>
  <si>
    <t>重点产业振兴和技术改造项目贷款贴息</t>
  </si>
  <si>
    <t xml:space="preserve">        其他资源勘探信息等支出</t>
  </si>
  <si>
    <t>商业服务业等支出</t>
  </si>
  <si>
    <t xml:space="preserve">      商业流通事务</t>
  </si>
  <si>
    <t>商业流通事务</t>
  </si>
  <si>
    <t>行政运行（商业流通事务）</t>
  </si>
  <si>
    <t>一般行政管理事务（商业流通事务）</t>
  </si>
  <si>
    <t>机关服务（商业流通事务）</t>
  </si>
  <si>
    <t xml:space="preserve">        食品流通安全补贴</t>
  </si>
  <si>
    <t>食品流通安全补贴</t>
  </si>
  <si>
    <t xml:space="preserve">        市场监测及信息管理</t>
  </si>
  <si>
    <t>市场监测及信息管理</t>
  </si>
  <si>
    <t xml:space="preserve">        民贸企业补贴</t>
  </si>
  <si>
    <t>民贸企业补贴</t>
  </si>
  <si>
    <t xml:space="preserve">        民贸民品贷款贴息</t>
  </si>
  <si>
    <t>民贸民品贷款贴息</t>
  </si>
  <si>
    <t>事业运行（商业流通事务）</t>
  </si>
  <si>
    <t xml:space="preserve">        其他商业流通事务支出</t>
  </si>
  <si>
    <t>其他商业流通事务支出</t>
  </si>
  <si>
    <t xml:space="preserve">      旅游业管理与服务支出</t>
  </si>
  <si>
    <t>旅游业管理与服务支出</t>
  </si>
  <si>
    <t>行政运行（旅游业管理与服务支出）</t>
  </si>
  <si>
    <t>一般行政管理事务（旅游业管理与服务支出）</t>
  </si>
  <si>
    <t>机关服务（旅游业管理与服务支出）</t>
  </si>
  <si>
    <t xml:space="preserve">        旅游宣传</t>
  </si>
  <si>
    <t>旅游宣传</t>
  </si>
  <si>
    <t xml:space="preserve">        旅游行业业务管理</t>
  </si>
  <si>
    <t>旅游行业业务管理</t>
  </si>
  <si>
    <t xml:space="preserve">        其他旅游业管理与服务支出</t>
  </si>
  <si>
    <t>其他旅游业管理与服务支出</t>
  </si>
  <si>
    <t xml:space="preserve">      涉外发展服务支出</t>
  </si>
  <si>
    <t>涉外发展服务支出</t>
  </si>
  <si>
    <t>行政运行（涉外发展服务支出）</t>
  </si>
  <si>
    <t>一般行政管理事务（涉外发展服务支出）</t>
  </si>
  <si>
    <t>机关服务（涉外发展服务支出）</t>
  </si>
  <si>
    <t xml:space="preserve">        外商投资环境建设补助资金</t>
  </si>
  <si>
    <t>外商投资环境建设补助资金</t>
  </si>
  <si>
    <t xml:space="preserve">        其他涉外发展服务支出</t>
  </si>
  <si>
    <t>其他涉外发展服务支出</t>
  </si>
  <si>
    <t xml:space="preserve">      其他商业服务业等支出</t>
  </si>
  <si>
    <t>其他商业服务业等支出</t>
  </si>
  <si>
    <t xml:space="preserve">        服务业基础设施建设</t>
  </si>
  <si>
    <t>服务业基础设施建设</t>
  </si>
  <si>
    <t xml:space="preserve">        其他商业服务业等支出</t>
  </si>
  <si>
    <t>金融支出</t>
  </si>
  <si>
    <t xml:space="preserve">      金融部门行政支出</t>
  </si>
  <si>
    <t>金融部门行政支出</t>
  </si>
  <si>
    <t>行政运行（金融部门行政支出）</t>
  </si>
  <si>
    <t>一般行政管理事务（金融部门行政支出）</t>
  </si>
  <si>
    <t>机关服务（金融部门行政支出）</t>
  </si>
  <si>
    <t xml:space="preserve">        安全防卫</t>
  </si>
  <si>
    <t>安全防卫</t>
  </si>
  <si>
    <t>事业运行（金融部门行政支出）</t>
  </si>
  <si>
    <t xml:space="preserve">        金融部门其他行政支出</t>
  </si>
  <si>
    <t>金融部门其他行政支出</t>
  </si>
  <si>
    <t xml:space="preserve">      金融发展支出</t>
  </si>
  <si>
    <t>金融发展支出</t>
  </si>
  <si>
    <t xml:space="preserve">        政策性银行亏损补贴1</t>
  </si>
  <si>
    <t>政策性银行亏损补贴</t>
  </si>
  <si>
    <t xml:space="preserve">        商业银行贷款贴息</t>
  </si>
  <si>
    <t>商业银行贷款贴息</t>
  </si>
  <si>
    <t xml:space="preserve">        补充资本金</t>
  </si>
  <si>
    <t>补充资本金</t>
  </si>
  <si>
    <t xml:space="preserve">        风险基金补助</t>
  </si>
  <si>
    <t>风险基金补助</t>
  </si>
  <si>
    <t xml:space="preserve">        其他金融发展支出</t>
  </si>
  <si>
    <t>其他金融发展支出</t>
  </si>
  <si>
    <t xml:space="preserve">      其他金融支出</t>
  </si>
  <si>
    <t>其他金融支出</t>
  </si>
  <si>
    <t>援助其他地区支出</t>
  </si>
  <si>
    <t xml:space="preserve">      一般公共服务</t>
  </si>
  <si>
    <t>一般公共服务（援助其他地区支出）</t>
  </si>
  <si>
    <t xml:space="preserve">      教育</t>
  </si>
  <si>
    <t>教育（援助其他地区支出）</t>
  </si>
  <si>
    <t xml:space="preserve">      文化体育与传媒</t>
  </si>
  <si>
    <t>文化体育与传媒（援助其他地区支出）</t>
  </si>
  <si>
    <t xml:space="preserve">      医疗卫生</t>
  </si>
  <si>
    <t>医疗卫生（援助其他地区支出）</t>
  </si>
  <si>
    <t xml:space="preserve">      节能环保</t>
  </si>
  <si>
    <t>节能环保（援助其他地区支出）</t>
  </si>
  <si>
    <t>农业（援助其他地区支出）</t>
  </si>
  <si>
    <t xml:space="preserve">      交通运输</t>
  </si>
  <si>
    <t>交通运输（援助其他地区支出）</t>
  </si>
  <si>
    <t xml:space="preserve">      住房保障</t>
  </si>
  <si>
    <t>住房保障（援助其他地区支出）</t>
  </si>
  <si>
    <t xml:space="preserve">      其他支出</t>
  </si>
  <si>
    <t>其他支出（援助其他地区支出）</t>
  </si>
  <si>
    <t>国土海洋气象等支出</t>
  </si>
  <si>
    <t xml:space="preserve">      国土资源事务</t>
  </si>
  <si>
    <t>国土资源事务</t>
  </si>
  <si>
    <t>行政运行（国土资源事务）</t>
  </si>
  <si>
    <t>一般行政管理事务（国土资源事务）</t>
  </si>
  <si>
    <t>机关服务（国土资源事务）</t>
  </si>
  <si>
    <t xml:space="preserve">        国土资源规划及管理</t>
  </si>
  <si>
    <t>国土资源规划及管理</t>
  </si>
  <si>
    <t xml:space="preserve">        土地资源调查</t>
  </si>
  <si>
    <t>土地资源调查</t>
  </si>
  <si>
    <t xml:space="preserve">        土地资源利用与保护</t>
  </si>
  <si>
    <t>土地资源利用与保护</t>
  </si>
  <si>
    <t xml:space="preserve">        国土资源社会公益服务</t>
  </si>
  <si>
    <t>国土资源社会公益服务</t>
  </si>
  <si>
    <t xml:space="preserve">        国土资源行业业务管理</t>
  </si>
  <si>
    <t>国土资源行业业务管理</t>
  </si>
  <si>
    <t xml:space="preserve">        国土资源调查</t>
  </si>
  <si>
    <t>国土资源调查</t>
  </si>
  <si>
    <t xml:space="preserve">        国土整治</t>
  </si>
  <si>
    <t>国土整治</t>
  </si>
  <si>
    <t xml:space="preserve">        地质灾害防治</t>
  </si>
  <si>
    <t>地质灾害防治</t>
  </si>
  <si>
    <t xml:space="preserve">        土地资源储备支出</t>
  </si>
  <si>
    <t>土地资源储备支出</t>
  </si>
  <si>
    <t xml:space="preserve">        地质及矿产资源调查</t>
  </si>
  <si>
    <t>地质及矿产资源调查</t>
  </si>
  <si>
    <t xml:space="preserve">        地质矿产资源利用与保护</t>
  </si>
  <si>
    <t>地质矿产资源利用与保护</t>
  </si>
  <si>
    <t xml:space="preserve">        地质转产项目财政贴息</t>
  </si>
  <si>
    <t>地质转产项目财政贴息</t>
  </si>
  <si>
    <t xml:space="preserve">        国外风险勘查</t>
  </si>
  <si>
    <t>国外风险勘查</t>
  </si>
  <si>
    <t xml:space="preserve">        地质勘查基金（周转金）支出</t>
  </si>
  <si>
    <t>地质勘查基金（周转金）支出</t>
  </si>
  <si>
    <t>事业运行（国土资源事务）</t>
  </si>
  <si>
    <t xml:space="preserve">        其他国土资源事务支出</t>
  </si>
  <si>
    <t>其他国土资源事务支出</t>
  </si>
  <si>
    <t xml:space="preserve">      海洋管理事务</t>
  </si>
  <si>
    <t>海洋管理事务</t>
  </si>
  <si>
    <t>行政运行（海洋管理事务）</t>
  </si>
  <si>
    <t>一般行政管理事务（海洋管理事务）</t>
  </si>
  <si>
    <t>机关服务（海洋管理事务）</t>
  </si>
  <si>
    <t xml:space="preserve">        海域使用管理</t>
  </si>
  <si>
    <t>海域使用管理</t>
  </si>
  <si>
    <t xml:space="preserve">        海洋环境保护与监测</t>
  </si>
  <si>
    <t>海洋环境保护与监测</t>
  </si>
  <si>
    <t xml:space="preserve">        海洋调查评价</t>
  </si>
  <si>
    <t>海洋调查评价</t>
  </si>
  <si>
    <t xml:space="preserve">        海洋权益维护</t>
  </si>
  <si>
    <t>海洋权益维护</t>
  </si>
  <si>
    <t xml:space="preserve">        海洋执法监察</t>
  </si>
  <si>
    <t>海洋执法监察</t>
  </si>
  <si>
    <t xml:space="preserve">        海洋防灾减灾</t>
  </si>
  <si>
    <t>海洋防灾减灾</t>
  </si>
  <si>
    <t xml:space="preserve">        海洋卫星</t>
  </si>
  <si>
    <t>海洋卫星</t>
  </si>
  <si>
    <t xml:space="preserve">        极地考察</t>
  </si>
  <si>
    <t>极地考察</t>
  </si>
  <si>
    <t xml:space="preserve">        海洋矿产资源勘探研究</t>
  </si>
  <si>
    <t>海洋矿产资源勘探研究</t>
  </si>
  <si>
    <t xml:space="preserve">        海港航标维护</t>
  </si>
  <si>
    <t>海港航标维护</t>
  </si>
  <si>
    <t xml:space="preserve">        海域使用金支出</t>
  </si>
  <si>
    <t>海水淡化</t>
  </si>
  <si>
    <t xml:space="preserve">        海水淡化</t>
  </si>
  <si>
    <t>海洋工程排污费支出</t>
  </si>
  <si>
    <t xml:space="preserve">        无居民海岛使用金支出</t>
  </si>
  <si>
    <t>无居民海岛使用金支出</t>
  </si>
  <si>
    <t xml:space="preserve">        海岛和海域保护</t>
  </si>
  <si>
    <t>海岛和海域保护</t>
  </si>
  <si>
    <t>事业运行（海洋管理事务）</t>
  </si>
  <si>
    <t xml:space="preserve">        其他海洋管理事务支出</t>
  </si>
  <si>
    <t>其他海洋管理事务支出</t>
  </si>
  <si>
    <t xml:space="preserve">      测绘事务</t>
  </si>
  <si>
    <t>测绘事务</t>
  </si>
  <si>
    <t>行政运行（测绘事务）</t>
  </si>
  <si>
    <t>一般行政管理事务（测绘事务）</t>
  </si>
  <si>
    <t>机关服务（测绘事务）</t>
  </si>
  <si>
    <t xml:space="preserve">        基础测绘</t>
  </si>
  <si>
    <t>基础测绘</t>
  </si>
  <si>
    <t xml:space="preserve">        航空摄影</t>
  </si>
  <si>
    <t>航空摄影</t>
  </si>
  <si>
    <t xml:space="preserve">        测绘工程建设</t>
  </si>
  <si>
    <t>测绘工程建设</t>
  </si>
  <si>
    <t>事业运行（测绘事务）</t>
  </si>
  <si>
    <t xml:space="preserve">        其他测绘事务支出</t>
  </si>
  <si>
    <t>其他测绘事务支出</t>
  </si>
  <si>
    <t xml:space="preserve">      地震事务</t>
  </si>
  <si>
    <t>地震事务</t>
  </si>
  <si>
    <t>行政运行（地震事务）</t>
  </si>
  <si>
    <t>一般行政管理事务（地震事务）</t>
  </si>
  <si>
    <t>机关服务（地震事务）</t>
  </si>
  <si>
    <t xml:space="preserve">        地震监测</t>
  </si>
  <si>
    <t>地震监测</t>
  </si>
  <si>
    <t xml:space="preserve">        地震预测预报</t>
  </si>
  <si>
    <t>地震预测预报</t>
  </si>
  <si>
    <t xml:space="preserve">        地震灾害预防</t>
  </si>
  <si>
    <t>地震灾害预防</t>
  </si>
  <si>
    <t xml:space="preserve">        地震应急救援</t>
  </si>
  <si>
    <t>地震应急救援</t>
  </si>
  <si>
    <t xml:space="preserve">        地震环境探察</t>
  </si>
  <si>
    <t>地震环境探察</t>
  </si>
  <si>
    <t xml:space="preserve">        防震减灾信息管理</t>
  </si>
  <si>
    <t>防震减灾信息管理</t>
  </si>
  <si>
    <t xml:space="preserve">        防震减灾基础管理</t>
  </si>
  <si>
    <t>防震减灾基础管理</t>
  </si>
  <si>
    <t xml:space="preserve">        地震事业机构</t>
  </si>
  <si>
    <t>地震事业机构</t>
  </si>
  <si>
    <t xml:space="preserve">        其他地震事务支出</t>
  </si>
  <si>
    <t>其他地震事务支出</t>
  </si>
  <si>
    <t xml:space="preserve">      气象事务</t>
  </si>
  <si>
    <t>气象事务</t>
  </si>
  <si>
    <t>行政运行（气象事务）</t>
  </si>
  <si>
    <t>一般行政管理事务（气象事务）</t>
  </si>
  <si>
    <t>机关服务（气象事务）</t>
  </si>
  <si>
    <t xml:space="preserve">        气象事业机构</t>
  </si>
  <si>
    <t>气象事业机构</t>
  </si>
  <si>
    <t xml:space="preserve">        气象探测</t>
  </si>
  <si>
    <t>气象探测</t>
  </si>
  <si>
    <t xml:space="preserve">        气象信息传输及管理</t>
  </si>
  <si>
    <t>气象信息传输及管理</t>
  </si>
  <si>
    <t xml:space="preserve">        气象预报预测</t>
  </si>
  <si>
    <t>气象预报预测</t>
  </si>
  <si>
    <t xml:space="preserve">        气象服务</t>
  </si>
  <si>
    <t>气象服务</t>
  </si>
  <si>
    <t xml:space="preserve">        气象装备保障维护</t>
  </si>
  <si>
    <t>气象装备保障维护</t>
  </si>
  <si>
    <t xml:space="preserve">        气象基础设施建设与维修</t>
  </si>
  <si>
    <t>气象基础设施建设与维修</t>
  </si>
  <si>
    <t xml:space="preserve">        气象卫星</t>
  </si>
  <si>
    <t>气象卫星</t>
  </si>
  <si>
    <t xml:space="preserve">        气象法规与标准</t>
  </si>
  <si>
    <t>气象法规与标准</t>
  </si>
  <si>
    <t xml:space="preserve">        气象资金审计稽查</t>
  </si>
  <si>
    <t>气象资金审计稽查</t>
  </si>
  <si>
    <t xml:space="preserve">        其他气象事务支出</t>
  </si>
  <si>
    <t>其他气象事务支出</t>
  </si>
  <si>
    <t xml:space="preserve">      其他国土海洋气象等支出</t>
  </si>
  <si>
    <t>其他国土海洋气象等支出</t>
  </si>
  <si>
    <t>住房保障支出</t>
  </si>
  <si>
    <t xml:space="preserve">      保障性安居工程支出</t>
  </si>
  <si>
    <t>保障性安居工程支出</t>
  </si>
  <si>
    <t xml:space="preserve">        廉租住房</t>
  </si>
  <si>
    <t>廉租住房</t>
  </si>
  <si>
    <t xml:space="preserve">        沉陷区治理</t>
  </si>
  <si>
    <t>沉陷区治理</t>
  </si>
  <si>
    <t xml:space="preserve">        棚户区改造</t>
  </si>
  <si>
    <t>棚户区改造</t>
  </si>
  <si>
    <t xml:space="preserve">        少数民族地区游牧民定居工程</t>
  </si>
  <si>
    <t>少数民族地区游牧民定居工程</t>
  </si>
  <si>
    <t xml:space="preserve">        农村危房改造</t>
  </si>
  <si>
    <t>农村危房改造</t>
  </si>
  <si>
    <t xml:space="preserve">        公共租赁住房</t>
  </si>
  <si>
    <t>公共租赁住房</t>
  </si>
  <si>
    <t xml:space="preserve">        保障性住房租金补贴</t>
  </si>
  <si>
    <t>保障性住房租金补贴</t>
  </si>
  <si>
    <t xml:space="preserve">        其他保障性安居工程支出</t>
  </si>
  <si>
    <t>其他保障性安居工程支出</t>
  </si>
  <si>
    <t xml:space="preserve">      住房改革支出</t>
  </si>
  <si>
    <t>住房改革支出</t>
  </si>
  <si>
    <t xml:space="preserve">        住房公积金</t>
  </si>
  <si>
    <t>住房公积金</t>
  </si>
  <si>
    <t xml:space="preserve">        提租补贴</t>
  </si>
  <si>
    <t>提租补贴</t>
  </si>
  <si>
    <t xml:space="preserve">        购房补贴</t>
  </si>
  <si>
    <t>购房补贴</t>
  </si>
  <si>
    <t xml:space="preserve">      城乡社区住宅</t>
  </si>
  <si>
    <t>城乡社区住宅</t>
  </si>
  <si>
    <t xml:space="preserve">        公有住房建设和维修改造支出</t>
  </si>
  <si>
    <t>公有住房建设和维修改造支出</t>
  </si>
  <si>
    <t xml:space="preserve">        住房公积金管理</t>
  </si>
  <si>
    <t>住房公积金管理</t>
  </si>
  <si>
    <t xml:space="preserve">        其他城乡社区住宅支出</t>
  </si>
  <si>
    <t>其他城乡社区住宅支出</t>
  </si>
  <si>
    <t>粮油物资储备支出</t>
  </si>
  <si>
    <t xml:space="preserve">      粮油事务</t>
  </si>
  <si>
    <t>粮油事务</t>
  </si>
  <si>
    <t>行政运行（粮油事务）</t>
  </si>
  <si>
    <t>一般行政管理事务（粮油事务）</t>
  </si>
  <si>
    <t>机关服务（粮油事务）</t>
  </si>
  <si>
    <t xml:space="preserve">        粮食财务与审计支出</t>
  </si>
  <si>
    <t>粮食财务与审计支出</t>
  </si>
  <si>
    <t xml:space="preserve">        粮食信息统计</t>
  </si>
  <si>
    <t>粮食信息统计</t>
  </si>
  <si>
    <t xml:space="preserve">        粮食专项业务活动</t>
  </si>
  <si>
    <t>粮食专项业务活动</t>
  </si>
  <si>
    <t xml:space="preserve">        国家粮油差价补贴</t>
  </si>
  <si>
    <t>国家粮油差价补贴</t>
  </si>
  <si>
    <t xml:space="preserve">        粮食财务挂账利息补贴</t>
  </si>
  <si>
    <t>粮食财务挂账利息补贴</t>
  </si>
  <si>
    <t xml:space="preserve">        粮食财务挂账消化款</t>
  </si>
  <si>
    <t>粮食财务挂账消化款</t>
  </si>
  <si>
    <t xml:space="preserve">        处理陈化粮补贴</t>
  </si>
  <si>
    <t>处理陈化粮补贴</t>
  </si>
  <si>
    <t xml:space="preserve">        粮食风险基金</t>
  </si>
  <si>
    <t>粮食风险基金</t>
  </si>
  <si>
    <t xml:space="preserve">        粮油市场调控专项资金</t>
  </si>
  <si>
    <t>粮油市场调控专项资金</t>
  </si>
  <si>
    <t>事业运行（粮油事务）</t>
  </si>
  <si>
    <t xml:space="preserve">        其他粮油事务支出</t>
  </si>
  <si>
    <t>其他粮油事务支出</t>
  </si>
  <si>
    <t xml:space="preserve">      物资事务</t>
  </si>
  <si>
    <t>物资事务</t>
  </si>
  <si>
    <t>行政运行（物资事务）</t>
  </si>
  <si>
    <t>一般行政管理事务（物资事务）</t>
  </si>
  <si>
    <t>机关服务（物资事务）</t>
  </si>
  <si>
    <t xml:space="preserve">        铁路专用线</t>
  </si>
  <si>
    <t>铁路专用线</t>
  </si>
  <si>
    <t xml:space="preserve">        护库武警和民兵支出</t>
  </si>
  <si>
    <t>护库武警和民兵支出</t>
  </si>
  <si>
    <t xml:space="preserve">        物资保管与保养</t>
  </si>
  <si>
    <t>物资保管与保养</t>
  </si>
  <si>
    <t xml:space="preserve">        专项贷款利息</t>
  </si>
  <si>
    <t>专项贷款利息</t>
  </si>
  <si>
    <t xml:space="preserve">        物资转移</t>
  </si>
  <si>
    <t>物资转移</t>
  </si>
  <si>
    <t xml:space="preserve">        物资轮换</t>
  </si>
  <si>
    <t>物资轮换</t>
  </si>
  <si>
    <t xml:space="preserve">        仓库建设</t>
  </si>
  <si>
    <t>仓库建设</t>
  </si>
  <si>
    <t xml:space="preserve">        仓库安防</t>
  </si>
  <si>
    <t>仓库安防</t>
  </si>
  <si>
    <t>事业运行（物资事务）</t>
  </si>
  <si>
    <t xml:space="preserve">        其他物资事务支出</t>
  </si>
  <si>
    <t>其他物资事务支出</t>
  </si>
  <si>
    <t xml:space="preserve">      能源储备</t>
  </si>
  <si>
    <t>能源储备</t>
  </si>
  <si>
    <t xml:space="preserve">        石油储备支出</t>
  </si>
  <si>
    <t>石油储备支出</t>
  </si>
  <si>
    <t xml:space="preserve">        天然铀能源储备</t>
  </si>
  <si>
    <t>天然铀能源储备</t>
  </si>
  <si>
    <t xml:space="preserve">        煤炭储备</t>
  </si>
  <si>
    <t>煤炭储备</t>
  </si>
  <si>
    <t xml:space="preserve">        其他能源储备</t>
  </si>
  <si>
    <t>其他能源储备</t>
  </si>
  <si>
    <t xml:space="preserve">      粮油储备</t>
  </si>
  <si>
    <t>粮油储备</t>
  </si>
  <si>
    <t xml:space="preserve">        储备粮油补贴支出</t>
  </si>
  <si>
    <t>储备粮油补贴</t>
  </si>
  <si>
    <t xml:space="preserve">        储备粮油差价补贴</t>
  </si>
  <si>
    <t>储备粮油差价补贴</t>
  </si>
  <si>
    <t xml:space="preserve">        储备粮（油）库建设</t>
  </si>
  <si>
    <t>储备粮（油）库建设</t>
  </si>
  <si>
    <t xml:space="preserve">        最低收购价政策支出</t>
  </si>
  <si>
    <t>最低收购价政策支出</t>
  </si>
  <si>
    <t xml:space="preserve">        其他粮油储备支出</t>
  </si>
  <si>
    <t>其他粮油储备支出</t>
  </si>
  <si>
    <t xml:space="preserve">      重要商品储备</t>
  </si>
  <si>
    <t>重要商品储备</t>
  </si>
  <si>
    <t xml:space="preserve">        棉花储备</t>
  </si>
  <si>
    <t>棉花储备</t>
  </si>
  <si>
    <t xml:space="preserve">        食糖储备</t>
  </si>
  <si>
    <t>食糖储备</t>
  </si>
  <si>
    <t xml:space="preserve">        肉类储备</t>
  </si>
  <si>
    <t>肉类储备</t>
  </si>
  <si>
    <t xml:space="preserve">        化肥储备</t>
  </si>
  <si>
    <t>化肥储备</t>
  </si>
  <si>
    <t xml:space="preserve">        农药储备</t>
  </si>
  <si>
    <t>农药储备</t>
  </si>
  <si>
    <t xml:space="preserve">        边销茶储备</t>
  </si>
  <si>
    <t>边销茶储备</t>
  </si>
  <si>
    <t xml:space="preserve">        羊毛储备</t>
  </si>
  <si>
    <t>羊毛储备</t>
  </si>
  <si>
    <t xml:space="preserve">        医药储备</t>
  </si>
  <si>
    <t>医药储备</t>
  </si>
  <si>
    <t xml:space="preserve">        食盐储备</t>
  </si>
  <si>
    <t>食盐储备</t>
  </si>
  <si>
    <t xml:space="preserve">        战略物资储备</t>
  </si>
  <si>
    <t>战略物资储备</t>
  </si>
  <si>
    <t xml:space="preserve">        其他重要商品储备支出</t>
  </si>
  <si>
    <t>其他重要商品储备支出</t>
  </si>
  <si>
    <t>预备费</t>
  </si>
  <si>
    <t>其他支出</t>
  </si>
  <si>
    <t xml:space="preserve">        年初预留</t>
  </si>
  <si>
    <t>年初预留</t>
  </si>
  <si>
    <t xml:space="preserve">        其他支出</t>
  </si>
  <si>
    <t>债务付息支出</t>
  </si>
  <si>
    <t xml:space="preserve">      地方政府一般债务付息支出</t>
  </si>
  <si>
    <t>地方政府一般债务付息支出</t>
  </si>
  <si>
    <t xml:space="preserve">        地方政府一般债券付息支出</t>
  </si>
  <si>
    <t>地方政府一般债券付息支出</t>
  </si>
  <si>
    <t xml:space="preserve">        地方政府向外国政府借款付息支出</t>
  </si>
  <si>
    <t>地方政府向外国政府借款付息支出</t>
  </si>
  <si>
    <t xml:space="preserve">        地方政府向国际组织借款付息支出</t>
  </si>
  <si>
    <t>地方政府向国际组织借款付息支出</t>
  </si>
  <si>
    <t xml:space="preserve">        地方政府其他一般债务付息支出</t>
  </si>
  <si>
    <t>地方政府其他一般债务付息支出</t>
  </si>
  <si>
    <t>债务发行费用支出</t>
  </si>
  <si>
    <t xml:space="preserve">      地方政府一般债务发行费用支出</t>
  </si>
  <si>
    <t>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</si>
  <si>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</si>
  <si>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</si>
  <si>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</si>
  <si>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</si>
  <si>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编码</t>
  </si>
  <si>
    <t>增加</t>
  </si>
  <si>
    <t>比增</t>
  </si>
  <si>
    <t>专项为投资评审经费100万元、金财工程专项20万、部门预算系统及指标管理系统改革专项20万、公务卡改革等大平台系统建设50万元、非税收入系统等改革经费10万元。</t>
  </si>
  <si>
    <t>收入征管经费、代征手续费、收入考核奖励工作经费等增加350万元。</t>
  </si>
  <si>
    <t>新增监察委员会经费60万元。新增单位巡察办，人员经费及公用经费新增共计35.8万元，新增巡查工作经费60万元。</t>
  </si>
  <si>
    <t>专项为档案卷宗保管费增加12000卷共计2.4万元。</t>
  </si>
  <si>
    <t>专项增加政务内网机要经费11万元。</t>
  </si>
  <si>
    <t>新增支平台公务用车费用350万元（含总额5%）、政府职工食堂补助20.4万元、人才专项增加450万元、党建经费增加85万、行政专项增加55万元，交通费减少70万元。</t>
  </si>
  <si>
    <t>增加社会保险基金515万元。</t>
  </si>
  <si>
    <t>专项离休干部及“5.12干部护理费提标增加10万元、未参保高龄老人生活保障增加2.72万元，全国地名标识普查经费减少60万。</t>
  </si>
  <si>
    <t>专项乡村医生养老保障增加41万（明政办[2017]117号）、村卫生所日常工作经费增加18.96万、延伸举办乡村医生人员工资增加61.2万（政府专题研会议纪要[2016]17号）、本科定向委培生学费增加14.45万（县长批示）。</t>
  </si>
  <si>
    <t>附表1-5</t>
  </si>
  <si>
    <t>2018年度本级一般公共预算支出经济分类情况表</t>
  </si>
  <si>
    <t>项   目</t>
  </si>
  <si>
    <t>合  计</t>
  </si>
  <si>
    <t>一、机关工资福利支出</t>
  </si>
  <si>
    <t>二、机关商品和服务支出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</si>
  <si>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</si>
  <si>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</si>
  <si>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</si>
  <si>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</si>
  <si>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</si>
  <si>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</si>
  <si>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对企业补助(基本建设)</t>
  </si>
  <si>
    <t>对企业补助</t>
  </si>
  <si>
    <t>对社会保障基金补助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</si>
  <si>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</si>
  <si>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</si>
  <si>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</si>
  <si>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</si>
  <si>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</si>
  <si>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</si>
  <si>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</si>
  <si>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</si>
  <si>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</si>
  <si>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</si>
  <si>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</si>
  <si>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</si>
  <si>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</si>
  <si>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</si>
  <si>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</si>
  <si>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2018年度本级一般公共预算基本支出经济分类情况表</t>
  </si>
  <si>
    <t>合   计</t>
  </si>
  <si>
    <t>工资奖金津补贴</t>
  </si>
  <si>
    <t>社会保障缴费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</si>
  <si>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</si>
  <si>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</si>
  <si>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</si>
  <si>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</si>
  <si>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</si>
  <si>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</si>
  <si>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</si>
  <si>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</si>
  <si>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</si>
  <si>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</si>
  <si>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</si>
  <si>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</si>
  <si>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</si>
  <si>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</si>
  <si>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</si>
  <si>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</si>
  <si>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</si>
  <si>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</si>
  <si>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</si>
  <si>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</si>
  <si>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</si>
  <si>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</si>
  <si>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</si>
  <si>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</si>
  <si>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</si>
  <si>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</si>
  <si>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</si>
  <si>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</si>
  <si>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</si>
  <si>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</si>
  <si>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</si>
  <si>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</si>
  <si>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</si>
  <si>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</si>
  <si>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</si>
  <si>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</si>
  <si>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</si>
  <si>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</si>
  <si>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</si>
  <si>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</si>
  <si>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</si>
  <si>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</si>
  <si>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</si>
  <si>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对民间非营利组织和群众性自治组织补贴</t>
  </si>
  <si>
    <t>附表1-7</t>
  </si>
  <si>
    <t>2018年度一般公共预算对下税收返还和转移支付预算表</t>
  </si>
  <si>
    <t> 单位：万元</t>
  </si>
  <si>
    <t>项目</t>
  </si>
  <si>
    <t>小计</t>
  </si>
  <si>
    <t>建宁县本级</t>
  </si>
  <si>
    <t>××地区</t>
  </si>
  <si>
    <t>…………</t>
  </si>
  <si>
    <t>未落实到地区数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</si>
  <si>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</si>
  <si>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</si>
  <si>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</si>
  <si>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</si>
  <si>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</si>
  <si>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</si>
  <si>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</si>
  <si>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</si>
  <si>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</si>
  <si>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</si>
  <si>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</si>
  <si>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</si>
  <si>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</si>
  <si>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</si>
  <si>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</si>
  <si>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</si>
  <si>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</si>
  <si>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</si>
  <si>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</si>
  <si>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</si>
  <si>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</si>
  <si>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</si>
  <si>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其中：物价管理</t>
  </si>
  <si>
    <t xml:space="preserve">        其他审计事务支出</t>
  </si>
  <si>
    <t xml:space="preserve">        台湾事务</t>
  </si>
  <si>
    <t xml:space="preserve">        档案馆</t>
  </si>
  <si>
    <t>2.国防支出</t>
  </si>
  <si>
    <t xml:space="preserve">   其中：××项目  …………</t>
  </si>
  <si>
    <t>3.公共安全支出</t>
  </si>
  <si>
    <t xml:space="preserve">   其中：法律援助</t>
  </si>
  <si>
    <t xml:space="preserve">        社区矫正</t>
  </si>
  <si>
    <t>4.教育支出</t>
  </si>
  <si>
    <t xml:space="preserve">   其中：其他普通教育支出</t>
  </si>
  <si>
    <t xml:space="preserve">         其他教育支出</t>
  </si>
  <si>
    <t>2059999</t>
  </si>
  <si>
    <t>5.科学技术支出</t>
  </si>
  <si>
    <t xml:space="preserve">   其中：其他科学技术普及支出</t>
  </si>
  <si>
    <t>6.文化体育与传媒支出</t>
  </si>
  <si>
    <t xml:space="preserve">   其中：文化创作于保护</t>
  </si>
  <si>
    <t xml:space="preserve">         博物馆</t>
  </si>
  <si>
    <t>2070205</t>
  </si>
  <si>
    <t xml:space="preserve">         其他新闻出版广播影视支出</t>
  </si>
  <si>
    <t>2070499</t>
  </si>
  <si>
    <t xml:space="preserve">         宣传文化体育与传媒支出</t>
  </si>
  <si>
    <t>2079902</t>
  </si>
  <si>
    <t>7.社会保障和就业支出</t>
  </si>
  <si>
    <t xml:space="preserve">   其中：社会保险业务管理事务支出</t>
  </si>
  <si>
    <t>2080107</t>
  </si>
  <si>
    <t xml:space="preserve">         其他行政事业单位离退休支出</t>
  </si>
  <si>
    <t>2080599</t>
  </si>
  <si>
    <t xml:space="preserve">         残疾人康复支出</t>
  </si>
  <si>
    <t>2081104</t>
  </si>
  <si>
    <t>2082602</t>
  </si>
  <si>
    <t>8.医疗卫生与计划生育支出</t>
  </si>
  <si>
    <t xml:space="preserve">   其中：乡镇卫生院</t>
  </si>
  <si>
    <t>2100302</t>
  </si>
  <si>
    <t xml:space="preserve">         其他基层医疗卫生机构支出</t>
  </si>
  <si>
    <t>2100399</t>
  </si>
  <si>
    <t xml:space="preserve">         基本公共卫生服务</t>
  </si>
  <si>
    <t>2100408</t>
  </si>
  <si>
    <t xml:space="preserve">         计划生育服务</t>
  </si>
  <si>
    <t>2100717</t>
  </si>
  <si>
    <t xml:space="preserve">         其他计划生育服务支出</t>
  </si>
  <si>
    <t>2100799</t>
  </si>
  <si>
    <t>9.节能环保支出</t>
  </si>
  <si>
    <t xml:space="preserve">   其中：水体</t>
  </si>
  <si>
    <t>2110302</t>
  </si>
  <si>
    <t>10.城乡社区支出</t>
  </si>
  <si>
    <t>11.农林水支出</t>
  </si>
  <si>
    <t xml:space="preserve">   其中：森林生态效益补偿</t>
  </si>
  <si>
    <t xml:space="preserve">         其他林业支出</t>
  </si>
  <si>
    <t>2130299</t>
  </si>
  <si>
    <t xml:space="preserve">         其他扶贫支出</t>
  </si>
  <si>
    <t xml:space="preserve">         对村级一事一议的补助</t>
  </si>
  <si>
    <t>12.交通运输支出</t>
  </si>
  <si>
    <t>13.资源勘探信息等支出</t>
  </si>
  <si>
    <t>14.商业服务业等支出</t>
  </si>
  <si>
    <t>15.国土海洋气象等支出</t>
  </si>
  <si>
    <t xml:space="preserve">   其中：地震灾害预防</t>
  </si>
  <si>
    <t>2200406</t>
  </si>
  <si>
    <t>16.住房保障支出</t>
  </si>
  <si>
    <t xml:space="preserve">   其中：保障性安居工程支出</t>
  </si>
  <si>
    <t>17.粮油物资储备支出</t>
  </si>
  <si>
    <t xml:space="preserve">   其中：粮食风险基金</t>
  </si>
  <si>
    <t>18.国债还本付息支出</t>
  </si>
  <si>
    <t xml:space="preserve">    其中：地方政府一般债券付息支出</t>
  </si>
  <si>
    <t>19.其他支出</t>
  </si>
  <si>
    <t>备注：本县所辖乡镇作为一级预算部门管理，未单独编制政府预算，为此未有一般公共预算对下税收返还和转移支付预算数据。</t>
  </si>
  <si>
    <t>附表1-8</t>
  </si>
  <si>
    <t>2018年度本级一般公共预算“三公”经费支出预算表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</si>
  <si>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</si>
  <si>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</si>
  <si>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</si>
  <si>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</si>
  <si>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</si>
  <si>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</si>
  <si>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0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</si>
  <si>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</si>
  <si>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</si>
  <si>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2018年使用一般公共预算拨款安排的“三公”经费预算数为703.5万元，比上年预算数减少0.5万元。其中，因公出国（境）经费3.9万元，与上年预算数相比下降2.5%；公务接待费276.8万元，与上年预算数相比下降0.07%；公务用车购置经费0万元，与上年预算数相比不变；公务用车运行经费422.8万元，与上年预算数相比下降0.05%。“三公”经费预算下降的主要原因是根据中央文件精神，严格控制“三公经费”支出。</t>
  </si>
  <si>
    <t>附表1-9</t>
  </si>
  <si>
    <t>2018年度政府性基金收入预算表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</si>
  <si>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</si>
  <si>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</si>
  <si>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</si>
  <si>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</si>
  <si>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</si>
  <si>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</si>
  <si>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</si>
  <si>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</si>
  <si>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</si>
  <si>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</si>
  <si>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</si>
  <si>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</si>
  <si>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</si>
  <si>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</si>
  <si>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</si>
  <si>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</si>
  <si>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</si>
  <si>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</si>
  <si>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</si>
  <si>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</si>
  <si>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</si>
  <si>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</si>
  <si>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</si>
  <si>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</si>
  <si>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附表1-10</t>
  </si>
  <si>
    <t>2018年度政府性基金支出预算表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</si>
  <si>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</si>
  <si>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</si>
  <si>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</si>
  <si>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</si>
  <si>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</si>
  <si>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</si>
  <si>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</si>
  <si>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</si>
  <si>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</si>
  <si>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</si>
  <si>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</si>
  <si>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</si>
  <si>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</si>
  <si>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</si>
  <si>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</si>
  <si>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</si>
  <si>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附表1-11</t>
  </si>
  <si>
    <t>2018年度本级政府性基金收入预算表</t>
  </si>
  <si>
    <t>附表1-12</t>
  </si>
  <si>
    <t>2018年度本级政府性基金支出预算表</t>
  </si>
  <si>
    <r>
      <rPr>
        <sz val="11"/>
        <rFont val="宋体"/>
        <charset val="134"/>
        <scheme val="major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</si>
  <si>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 其中：其他大中型水库移民后期扶持基金支出</t>
  </si>
  <si>
    <t xml:space="preserve">   其中：国有土地使用权出让收入及对应专项债务收入安排的支出</t>
  </si>
  <si>
    <t xml:space="preserve">   其中：其他大中型水库库区基金支出</t>
  </si>
  <si>
    <t xml:space="preserve">   其中：散装水泥专项资金及对应专项债务收入安排的支出</t>
  </si>
  <si>
    <t xml:space="preserve">   其中：其他政府性基金及对应专项债务收入安排的支出</t>
  </si>
  <si>
    <t xml:space="preserve">         彩票公益金及对应债务收入安排的支出</t>
  </si>
  <si>
    <t xml:space="preserve">   其中：国有土地使用权出让金债务付息支出</t>
  </si>
  <si>
    <t>附表1-13</t>
  </si>
  <si>
    <t>2018年度政府性基金转移支付预算表</t>
  </si>
  <si>
    <t>……</t>
  </si>
  <si>
    <t>无数据</t>
  </si>
  <si>
    <t>备注：本县所辖乡镇作为一级预算部门管理，未单独编制政府预算，为此未有政府性基金对下税收返还和转移支付预算数据。</t>
  </si>
  <si>
    <t>附表1-14</t>
  </si>
  <si>
    <t>2018年度国有资本经营收入预算表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</si>
  <si>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</si>
  <si>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</si>
  <si>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</si>
  <si>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</si>
  <si>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</si>
  <si>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</si>
  <si>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</si>
  <si>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附表1-15</t>
  </si>
  <si>
    <t>2018年度国有资本经营支出预算表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</si>
  <si>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</si>
  <si>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</si>
  <si>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</si>
  <si>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</si>
  <si>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</si>
  <si>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</si>
  <si>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</si>
  <si>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附表1-16</t>
  </si>
  <si>
    <t>2018年度本级国有资本经营收入预算表</t>
  </si>
  <si>
    <t xml:space="preserve">   其中： 建宁县粮食购销有限公司</t>
  </si>
  <si>
    <t xml:space="preserve">         建宁县国有资产投资经营有限公司</t>
  </si>
  <si>
    <t xml:space="preserve">         建宁县闽江源水业有限公司</t>
  </si>
  <si>
    <t xml:space="preserve">         建宁县闽源电力有限公司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</si>
  <si>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</si>
  <si>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</si>
  <si>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</si>
  <si>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</si>
  <si>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</si>
  <si>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附表1-17</t>
  </si>
  <si>
    <t>2018年度本级国有资本经营支出预算表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</si>
  <si>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</si>
  <si>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</si>
  <si>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</si>
  <si>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</si>
  <si>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</si>
  <si>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</si>
  <si>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</si>
  <si>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</si>
  <si>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</si>
  <si>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</si>
  <si>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</si>
  <si>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</si>
  <si>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</si>
  <si>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</si>
  <si>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</si>
  <si>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</si>
  <si>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</si>
  <si>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</si>
  <si>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</si>
  <si>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</si>
  <si>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</si>
  <si>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</si>
  <si>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附表1-18</t>
  </si>
  <si>
    <t>2018年度社会保险基金预算收入表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</si>
  <si>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</si>
  <si>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</si>
  <si>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</si>
  <si>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</si>
  <si>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</si>
  <si>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family val="1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</si>
  <si>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</si>
  <si>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family val="1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</si>
  <si>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</si>
  <si>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</si>
  <si>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</si>
  <si>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</si>
  <si>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</si>
  <si>
    <t>2018年度社会保险基金预算支出表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</si>
  <si>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</si>
  <si>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</si>
  <si>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</si>
  <si>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</si>
  <si>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</si>
  <si>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</si>
  <si>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</si>
  <si>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</si>
  <si>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</si>
  <si>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</si>
  <si>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</si>
  <si>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附表1-20</t>
  </si>
  <si>
    <t>2018年度本级社会保险基金预算收入表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</si>
  <si>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</si>
  <si>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</si>
  <si>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</si>
  <si>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</si>
  <si>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</si>
  <si>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</si>
  <si>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</si>
  <si>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</si>
  <si>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family val="1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</si>
  <si>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family val="1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</si>
  <si>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family val="1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</si>
  <si>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附表1-21</t>
  </si>
  <si>
    <t>2018年度本级社会保险基金预算支出表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</si>
  <si>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</si>
  <si>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</si>
  <si>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</si>
  <si>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</si>
  <si>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</si>
  <si>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</si>
  <si>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其他支出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</si>
  <si>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</si>
  <si>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</si>
  <si>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</si>
  <si>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</si>
  <si>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</si>
  <si>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</si>
  <si>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</si>
  <si>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</si>
  <si>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</si>
  <si>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</si>
  <si>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</si>
  <si>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</si>
  <si>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</si>
  <si>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</si>
  <si>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</si>
  <si>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</si>
  <si>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</si>
  <si>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</si>
  <si>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</si>
  <si>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</si>
  <si>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</si>
  <si>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</si>
  <si>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</si>
  <si>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</si>
  <si>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-22</t>
    </r>
  </si>
  <si>
    <t>2018年度本级财政专项资金管理清单目录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</si>
  <si>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</si>
  <si>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</si>
  <si>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</si>
  <si>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</si>
  <si>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</si>
  <si>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</si>
  <si>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</si>
  <si>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</si>
  <si>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</si>
  <si>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</si>
  <si>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</si>
  <si>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</si>
  <si>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</si>
  <si>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</si>
  <si>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</si>
  <si>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</si>
  <si>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</si>
  <si>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</si>
  <si>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</si>
  <si>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</si>
  <si>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</si>
  <si>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</si>
  <si>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</si>
  <si>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</si>
  <si>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附表5-1</t>
  </si>
  <si>
    <t>2018年度政府一般债务余额和限额情况表</t>
  </si>
  <si>
    <t>政府债务余额</t>
  </si>
  <si>
    <t>金额</t>
  </si>
  <si>
    <t>1. 2016年末一般债务余额</t>
  </si>
  <si>
    <t>2. 2017年新增一般债务额</t>
  </si>
  <si>
    <t>3. 2017年偿还一般债务本金</t>
  </si>
  <si>
    <t>4. 2017年末一般债务余额</t>
  </si>
  <si>
    <t>政府债务限额</t>
  </si>
  <si>
    <t>1．2016年一般债务限额</t>
  </si>
  <si>
    <t>2．2017年新增一般债务限额</t>
  </si>
  <si>
    <t>3．2017年一般债务限额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</si>
  <si>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</si>
  <si>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</si>
  <si>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××年度本级政府一般债务余额和限额情况表</t>
  </si>
  <si>
    <t>1. ××年末一般债务余额</t>
  </si>
  <si>
    <t>2. ××年新增一般债务额</t>
  </si>
  <si>
    <t>3. ××年偿还一般债务本金</t>
  </si>
  <si>
    <t>4. ××年末一般债务余额</t>
  </si>
  <si>
    <t>1．××年一般债务限额</t>
  </si>
  <si>
    <t>2．××年新增一般债务限额</t>
  </si>
  <si>
    <t>3．××年一般债务限额</t>
  </si>
  <si>
    <t>附表5-3</t>
  </si>
  <si>
    <t>2018年度政府专项债务余额和限额情况表</t>
  </si>
  <si>
    <t>1. 2016年末专项债务余额</t>
  </si>
  <si>
    <t>2. 2017年新增专项债务额</t>
  </si>
  <si>
    <t>3. 2017年偿还专项债务本金</t>
  </si>
  <si>
    <t>4. 2017年末专项债务余额</t>
  </si>
  <si>
    <t>1．2016年专项债务限额</t>
  </si>
  <si>
    <t>2．2017年新增专项债务限额</t>
  </si>
  <si>
    <t>3．2017年专项债务限额</t>
  </si>
  <si>
    <t>附表5-4</t>
  </si>
  <si>
    <t>××年度本级政府专项债务余额和限额情况表</t>
  </si>
  <si>
    <t>1. ××年末专项债务余额</t>
  </si>
  <si>
    <t>2. ××年新增专项债务额</t>
  </si>
  <si>
    <t>3. ××年偿还专项债务本金</t>
  </si>
  <si>
    <t>4. ××年末专项债务余额</t>
  </si>
  <si>
    <t>1．××年专项债务限额</t>
  </si>
  <si>
    <t>2．××年新增专项债务限额</t>
  </si>
  <si>
    <t>3．××年专项债务限额</t>
  </si>
</sst>
</file>

<file path=xl/styles.xml><?xml version="1.0" encoding="utf-8"?>
<styleSheet xmlns="http://schemas.openxmlformats.org/spreadsheetml/2006/main">
  <numFmts count="29">
    <numFmt numFmtId="176" formatCode="_(* #,##0.00_);_(* \(#,##0.00\);_(* &quot;-&quot;??_);_(@_)"/>
    <numFmt numFmtId="177" formatCode="_-* #,##0.00_-;\-* #,##0.00_-;_-* &quot;-&quot;??_-;_-@_-"/>
    <numFmt numFmtId="178" formatCode="\$#,##0;\(\$#,##0\)"/>
    <numFmt numFmtId="179" formatCode="#,##0;\-#,##0;&quot;-&quot;"/>
    <numFmt numFmtId="44" formatCode="_ &quot;￥&quot;* #,##0.00_ ;_ &quot;￥&quot;* \-#,##0.00_ ;_ &quot;￥&quot;* &quot;-&quot;??_ ;_ @_ "/>
    <numFmt numFmtId="180" formatCode="_(&quot;$&quot;* #,##0.00_);_(&quot;$&quot;* \(#,##0.00\);_(&quot;$&quot;* &quot;-&quot;??_);_(@_)"/>
    <numFmt numFmtId="42" formatCode="_ &quot;￥&quot;* #,##0_ ;_ &quot;￥&quot;* \-#,##0_ ;_ &quot;￥&quot;* &quot;-&quot;_ ;_ @_ "/>
    <numFmt numFmtId="181" formatCode="_ \¥* #,##0.00_ ;_ \¥* \-#,##0.00_ ;_ \¥* &quot;-&quot;??_ ;_ @_ "/>
    <numFmt numFmtId="182" formatCode="_-* #,##0_-;\-* #,##0_-;_-* &quot;-&quot;_-;_-@_-"/>
    <numFmt numFmtId="41" formatCode="_ * #,##0_ ;_ * \-#,##0_ ;_ * &quot;-&quot;_ ;_ @_ "/>
    <numFmt numFmtId="43" formatCode="_ * #,##0.00_ ;_ * \-#,##0.00_ ;_ * &quot;-&quot;??_ ;_ @_ "/>
    <numFmt numFmtId="183" formatCode="0_);[Red]\(0\)"/>
    <numFmt numFmtId="184" formatCode="_-\¥* #,##0_-;\-\¥* #,##0_-;_-\¥* &quot;-&quot;_-;_-@_-"/>
    <numFmt numFmtId="185" formatCode="#,##0_);[Red]\(#,##0\)"/>
    <numFmt numFmtId="186" formatCode="_-&quot;$&quot;* #,##0_-;\-&quot;$&quot;* #,##0_-;_-&quot;$&quot;* &quot;-&quot;_-;_-@_-"/>
    <numFmt numFmtId="187" formatCode="0.0"/>
    <numFmt numFmtId="188" formatCode="_-* #,##0.0000_-;\-* #,##0.0000_-;_-* &quot;-&quot;??_-;_-@_-"/>
    <numFmt numFmtId="189" formatCode="\$#,##0.00;\(\$#,##0.00\)"/>
    <numFmt numFmtId="190" formatCode="#,##0;\(#,##0\)"/>
    <numFmt numFmtId="191" formatCode="#,##0.00_ "/>
    <numFmt numFmtId="192" formatCode="0.0%"/>
    <numFmt numFmtId="193" formatCode="#,##0.000_ "/>
    <numFmt numFmtId="194" formatCode="0.0_ "/>
    <numFmt numFmtId="195" formatCode="#,##0_ ;[Red]\-#,##0\ "/>
    <numFmt numFmtId="196" formatCode="0.00_ ;[Red]\-0.00\ "/>
    <numFmt numFmtId="197" formatCode="#,##0_ "/>
    <numFmt numFmtId="198" formatCode="0_ ;[Red]\-0\ "/>
    <numFmt numFmtId="199" formatCode="0.00_ "/>
    <numFmt numFmtId="200" formatCode="0_ "/>
  </numFmts>
  <fonts count="105">
    <font>
      <sz val="12"/>
      <name val="宋体"/>
      <charset val="134"/>
    </font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family val="1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1"/>
      <color indexed="8"/>
      <name val="华文楷体"/>
      <charset val="134"/>
    </font>
    <font>
      <sz val="12"/>
      <color rgb="FF00B0F0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name val="黑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0"/>
      <color theme="1"/>
      <name val="宋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339">
    <xf numFmtId="0" fontId="0" fillId="0" borderId="0">
      <alignment vertical="center"/>
    </xf>
    <xf numFmtId="42" fontId="56" fillId="0" borderId="0" applyFont="0" applyFill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7" fillId="14" borderId="7" applyNumberFormat="0" applyAlignment="0" applyProtection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0" fontId="1" fillId="0" borderId="0"/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21" borderId="0" applyNumberFormat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1" fillId="14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/>
    <xf numFmtId="43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58" fillId="21" borderId="0" applyNumberFormat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0" borderId="0"/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3" fillId="0" borderId="0">
      <alignment horizontal="centerContinuous" vertical="center"/>
    </xf>
    <xf numFmtId="0" fontId="1" fillId="0" borderId="0"/>
    <xf numFmtId="0" fontId="1" fillId="0" borderId="0"/>
    <xf numFmtId="0" fontId="60" fillId="0" borderId="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0" fontId="58" fillId="15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1" fillId="0" borderId="0"/>
    <xf numFmtId="0" fontId="78" fillId="9" borderId="7" applyNumberFormat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80" fillId="28" borderId="16" applyNumberFormat="0" applyAlignment="0" applyProtection="0">
      <alignment vertical="center"/>
    </xf>
    <xf numFmtId="0" fontId="1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7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9" borderId="0" applyNumberFormat="0" applyBorder="0" applyAlignment="0" applyProtection="0">
      <alignment vertical="center"/>
    </xf>
    <xf numFmtId="0" fontId="1" fillId="0" borderId="0"/>
    <xf numFmtId="0" fontId="67" fillId="11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30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58" fillId="24" borderId="0" applyNumberFormat="0" applyBorder="0" applyAlignment="0" applyProtection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9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7" fillId="14" borderId="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6" fillId="0" borderId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1" fillId="0" borderId="0"/>
    <xf numFmtId="0" fontId="69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21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1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9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/>
    <xf numFmtId="0" fontId="21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78" fillId="6" borderId="7" applyNumberFormat="0" applyAlignment="0" applyProtection="0">
      <alignment vertical="center"/>
    </xf>
    <xf numFmtId="0" fontId="1" fillId="0" borderId="0"/>
    <xf numFmtId="0" fontId="58" fillId="21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2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69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/>
    <xf numFmtId="0" fontId="58" fillId="26" borderId="0" applyNumberFormat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" fillId="0" borderId="1">
      <alignment horizontal="distributed" vertical="center" wrapText="1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31" fillId="0" borderId="0"/>
    <xf numFmtId="0" fontId="7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3" fillId="0" borderId="0">
      <alignment horizontal="centerContinuous"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1" fillId="0" borderId="0"/>
    <xf numFmtId="0" fontId="1" fillId="13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9" fillId="14" borderId="0" applyNumberFormat="0" applyBorder="0" applyAlignment="0" applyProtection="0">
      <alignment vertical="center"/>
    </xf>
    <xf numFmtId="0" fontId="1" fillId="0" borderId="0"/>
    <xf numFmtId="0" fontId="69" fillId="21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83" fillId="0" borderId="0">
      <alignment vertical="center"/>
    </xf>
    <xf numFmtId="0" fontId="1" fillId="0" borderId="0"/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1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0" fontId="1" fillId="0" borderId="0"/>
    <xf numFmtId="0" fontId="1" fillId="0" borderId="0"/>
    <xf numFmtId="0" fontId="21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0" fontId="1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8" fillId="21" borderId="0" applyNumberFormat="0" applyBorder="0" applyAlignment="0" applyProtection="0">
      <alignment vertical="center"/>
    </xf>
    <xf numFmtId="0" fontId="1" fillId="0" borderId="0"/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60" fillId="0" borderId="8" applyNumberFormat="0" applyFill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1" fillId="18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/>
    <xf numFmtId="0" fontId="18" fillId="0" borderId="9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9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75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187" fontId="3" fillId="0" borderId="1">
      <alignment vertical="center"/>
      <protection locked="0"/>
    </xf>
    <xf numFmtId="0" fontId="1" fillId="0" borderId="0">
      <alignment vertical="center"/>
    </xf>
    <xf numFmtId="0" fontId="85" fillId="28" borderId="16" applyNumberFormat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76" fillId="0" borderId="0"/>
    <xf numFmtId="0" fontId="1" fillId="0" borderId="0"/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8" fillId="9" borderId="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87" fillId="0" borderId="17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58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/>
    <xf numFmtId="0" fontId="58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9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/>
    <xf numFmtId="9" fontId="21" fillId="0" borderId="0" applyFont="0" applyFill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1" fillId="0" borderId="0"/>
    <xf numFmtId="0" fontId="58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0" fillId="0" borderId="8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9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59" fillId="17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9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22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7" fillId="6" borderId="14" applyNumberFormat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9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8" fillId="24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14" borderId="0" applyNumberFormat="0" applyBorder="0" applyAlignment="0" applyProtection="0">
      <alignment vertical="center"/>
    </xf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2" fillId="0" borderId="0"/>
    <xf numFmtId="0" fontId="7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7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9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7" fillId="14" borderId="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/>
    <xf numFmtId="0" fontId="1" fillId="0" borderId="0"/>
    <xf numFmtId="0" fontId="58" fillId="19" borderId="0" applyNumberFormat="0" applyBorder="0" applyAlignment="0" applyProtection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6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86" fillId="0" borderId="12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86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86" fillId="0" borderId="12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1" fillId="18" borderId="0" applyNumberFormat="0" applyBorder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76" fillId="0" borderId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5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1" fillId="0" borderId="1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187" fontId="3" fillId="0" borderId="1">
      <alignment vertical="center"/>
      <protection locked="0"/>
    </xf>
    <xf numFmtId="0" fontId="21" fillId="20" borderId="0" applyNumberFormat="0" applyBorder="0" applyAlignment="0" applyProtection="0">
      <alignment vertical="center"/>
    </xf>
    <xf numFmtId="0" fontId="7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69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1" fillId="20" borderId="0" applyNumberFormat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/>
    <xf numFmtId="0" fontId="21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6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2" fillId="0" borderId="0"/>
    <xf numFmtId="0" fontId="1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0" borderId="0"/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" fillId="0" borderId="0"/>
    <xf numFmtId="0" fontId="68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0"/>
    <xf numFmtId="0" fontId="80" fillId="28" borderId="1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21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1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0" borderId="0">
      <alignment vertical="center"/>
    </xf>
    <xf numFmtId="1" fontId="76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0" borderId="1">
      <alignment horizontal="distributed" vertical="center" wrapText="1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37" fontId="92" fillId="0" borderId="0">
      <alignment vertical="center"/>
    </xf>
    <xf numFmtId="0" fontId="21" fillId="14" borderId="0" applyNumberFormat="0" applyBorder="0" applyAlignment="0" applyProtection="0">
      <alignment vertical="center"/>
    </xf>
    <xf numFmtId="37" fontId="92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6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89" fontId="94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/>
    <xf numFmtId="0" fontId="78" fillId="6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95" fillId="0" borderId="0"/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7" fillId="0" borderId="0"/>
    <xf numFmtId="0" fontId="70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1" fillId="21" borderId="0" applyNumberFormat="0" applyBorder="0" applyAlignment="0" applyProtection="0">
      <alignment vertical="center"/>
    </xf>
    <xf numFmtId="0" fontId="2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4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6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6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/>
    <xf numFmtId="0" fontId="75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5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6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6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0" borderId="0"/>
    <xf numFmtId="0" fontId="21" fillId="10" borderId="0" applyNumberFormat="0" applyBorder="0" applyAlignment="0" applyProtection="0">
      <alignment vertical="center"/>
    </xf>
    <xf numFmtId="0" fontId="2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21" fillId="22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6" fillId="0" borderId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1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7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78" fillId="9" borderId="7" applyNumberFormat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7" fillId="0" borderId="0"/>
    <xf numFmtId="0" fontId="21" fillId="14" borderId="0" applyNumberFormat="0" applyBorder="0" applyAlignment="0" applyProtection="0">
      <alignment vertical="center"/>
    </xf>
    <xf numFmtId="0" fontId="21" fillId="0" borderId="0"/>
    <xf numFmtId="181" fontId="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2" fillId="0" borderId="0"/>
    <xf numFmtId="0" fontId="21" fillId="14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7" fillId="0" borderId="0"/>
    <xf numFmtId="0" fontId="21" fillId="1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7" fillId="0" borderId="0"/>
    <xf numFmtId="0" fontId="21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2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0" borderId="0"/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69" fillId="19" borderId="0" applyNumberFormat="0" applyBorder="0" applyAlignment="0" applyProtection="0">
      <alignment vertical="center"/>
    </xf>
    <xf numFmtId="179" fontId="95" fillId="0" borderId="0" applyFill="0" applyBorder="0" applyAlignment="0"/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1" fillId="0" borderId="0"/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/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1" fillId="0" borderId="0"/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/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/>
    <xf numFmtId="0" fontId="62" fillId="0" borderId="13" applyNumberFormat="0" applyFill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190" fontId="94" fillId="0" borderId="0"/>
    <xf numFmtId="0" fontId="1" fillId="0" borderId="0">
      <alignment vertical="center"/>
    </xf>
    <xf numFmtId="0" fontId="69" fillId="2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69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69" fillId="11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69" fillId="11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58" fillId="10" borderId="0" applyNumberFormat="0" applyBorder="0" applyAlignment="0" applyProtection="0">
      <alignment vertical="center"/>
    </xf>
    <xf numFmtId="0" fontId="7" fillId="0" borderId="0"/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58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58" fillId="16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76" fillId="0" borderId="0"/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1" fillId="0" borderId="0"/>
    <xf numFmtId="2" fontId="97" fillId="0" borderId="0" applyProtection="0"/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83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1" fillId="0" borderId="0"/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58" fillId="2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/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98" fillId="0" borderId="19" applyNumberFormat="0" applyAlignment="0" applyProtection="0">
      <alignment horizontal="left"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" fillId="0" borderId="0"/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/>
    <xf numFmtId="0" fontId="58" fillId="14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79" fontId="95" fillId="0" borderId="0" applyFill="0" applyBorder="0" applyAlignment="0">
      <alignment vertical="center"/>
    </xf>
    <xf numFmtId="0" fontId="21" fillId="0" borderId="0">
      <alignment vertical="center"/>
    </xf>
    <xf numFmtId="41" fontId="76" fillId="0" borderId="0" applyFont="0" applyFill="0" applyBorder="0" applyAlignment="0" applyProtection="0"/>
    <xf numFmtId="0" fontId="2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90" fontId="94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186" fontId="76" fillId="0" borderId="0" applyFont="0" applyFill="0" applyBorder="0" applyAlignment="0" applyProtection="0"/>
    <xf numFmtId="186" fontId="1" fillId="0" borderId="0" applyFont="0" applyFill="0" applyBorder="0" applyAlignment="0" applyProtection="0">
      <alignment vertical="center"/>
    </xf>
    <xf numFmtId="189" fontId="94" fillId="0" borderId="0"/>
    <xf numFmtId="0" fontId="97" fillId="0" borderId="0" applyProtection="0">
      <alignment vertical="center"/>
    </xf>
    <xf numFmtId="0" fontId="97" fillId="0" borderId="0" applyProtection="0"/>
    <xf numFmtId="181" fontId="1" fillId="0" borderId="0" applyFont="0" applyFill="0" applyBorder="0" applyAlignment="0" applyProtection="0"/>
    <xf numFmtId="178" fontId="94" fillId="0" borderId="0">
      <alignment vertical="center"/>
    </xf>
    <xf numFmtId="178" fontId="94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97" fillId="0" borderId="0" applyProtection="0">
      <alignment vertical="center"/>
    </xf>
    <xf numFmtId="0" fontId="98" fillId="0" borderId="19" applyNumberFormat="0" applyAlignment="0" applyProtection="0">
      <alignment horizontal="left" vertical="center"/>
    </xf>
    <xf numFmtId="0" fontId="69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8" fillId="0" borderId="20">
      <alignment horizontal="left" vertical="center"/>
    </xf>
    <xf numFmtId="0" fontId="98" fillId="0" borderId="20">
      <alignment horizontal="left" vertical="center"/>
    </xf>
    <xf numFmtId="0" fontId="96" fillId="0" borderId="0" applyProtection="0"/>
    <xf numFmtId="0" fontId="98" fillId="0" borderId="0" applyProtection="0">
      <alignment vertical="center"/>
    </xf>
    <xf numFmtId="0" fontId="98" fillId="0" borderId="0" applyProtection="0"/>
    <xf numFmtId="0" fontId="99" fillId="0" borderId="0">
      <alignment vertical="center"/>
    </xf>
    <xf numFmtId="0" fontId="1" fillId="0" borderId="0"/>
    <xf numFmtId="0" fontId="97" fillId="0" borderId="21" applyProtection="0">
      <alignment vertical="center"/>
    </xf>
    <xf numFmtId="0" fontId="3" fillId="0" borderId="1">
      <alignment horizontal="distributed" vertical="center" wrapText="1"/>
    </xf>
    <xf numFmtId="0" fontId="79" fillId="0" borderId="15" applyNumberFormat="0" applyFill="0" applyAlignment="0" applyProtection="0">
      <alignment vertical="center"/>
    </xf>
    <xf numFmtId="0" fontId="97" fillId="0" borderId="21" applyProtection="0"/>
    <xf numFmtId="0" fontId="1" fillId="0" borderId="0"/>
    <xf numFmtId="0" fontId="2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7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86" fillId="0" borderId="12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7" fontId="3" fillId="0" borderId="1">
      <alignment vertical="center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8" fillId="0" borderId="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2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1" fillId="0" borderId="0"/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1" fillId="0" borderId="0"/>
    <xf numFmtId="0" fontId="1" fillId="0" borderId="0"/>
    <xf numFmtId="0" fontId="88" fillId="0" borderId="17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0" fontId="75" fillId="0" borderId="12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1" fillId="0" borderId="0"/>
    <xf numFmtId="0" fontId="86" fillId="0" borderId="12" applyNumberFormat="0" applyFill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9" fillId="17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62" fillId="0" borderId="13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9" fillId="17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62" fillId="0" borderId="13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1" fillId="0" borderId="0"/>
    <xf numFmtId="0" fontId="79" fillId="0" borderId="15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/>
    <xf numFmtId="0" fontId="21" fillId="0" borderId="0"/>
    <xf numFmtId="0" fontId="7" fillId="0" borderId="0"/>
    <xf numFmtId="0" fontId="58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181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81" fontId="1" fillId="0" borderId="0" applyFont="0" applyFill="0" applyBorder="0" applyAlignment="0" applyProtection="0"/>
    <xf numFmtId="0" fontId="7" fillId="0" borderId="0"/>
    <xf numFmtId="0" fontId="18" fillId="0" borderId="9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95" fillId="0" borderId="0"/>
    <xf numFmtId="181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0" fontId="21" fillId="0" borderId="0"/>
    <xf numFmtId="0" fontId="31" fillId="0" borderId="0">
      <alignment vertical="center"/>
    </xf>
    <xf numFmtId="0" fontId="31" fillId="0" borderId="0"/>
    <xf numFmtId="181" fontId="1" fillId="0" borderId="0" applyFont="0" applyFill="0" applyBorder="0" applyAlignment="0" applyProtection="0"/>
    <xf numFmtId="0" fontId="31" fillId="0" borderId="0"/>
    <xf numFmtId="0" fontId="21" fillId="0" borderId="0"/>
    <xf numFmtId="0" fontId="5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181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21" fillId="0" borderId="0"/>
    <xf numFmtId="181" fontId="1" fillId="0" borderId="0" applyFont="0" applyFill="0" applyBorder="0" applyAlignment="0" applyProtection="0"/>
    <xf numFmtId="0" fontId="1" fillId="0" borderId="0"/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7" fillId="0" borderId="0"/>
    <xf numFmtId="0" fontId="21" fillId="0" borderId="0">
      <alignment vertical="center"/>
    </xf>
    <xf numFmtId="0" fontId="7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9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77" fillId="9" borderId="14" applyNumberFormat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21" fillId="0" borderId="0"/>
    <xf numFmtId="0" fontId="1" fillId="0" borderId="0"/>
    <xf numFmtId="0" fontId="77" fillId="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8" fillId="0" borderId="9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77" fillId="9" borderId="1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7" fontId="3" fillId="0" borderId="1">
      <alignment vertical="center"/>
      <protection locked="0"/>
    </xf>
    <xf numFmtId="0" fontId="21" fillId="0" borderId="0"/>
    <xf numFmtId="0" fontId="1" fillId="0" borderId="0"/>
    <xf numFmtId="0" fontId="7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81" fontId="1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1" fillId="0" borderId="0"/>
    <xf numFmtId="0" fontId="57" fillId="14" borderId="7" applyNumberFormat="0" applyAlignment="0" applyProtection="0">
      <alignment vertical="center"/>
    </xf>
    <xf numFmtId="0" fontId="1" fillId="0" borderId="0">
      <alignment vertical="center"/>
    </xf>
    <xf numFmtId="0" fontId="57" fillId="14" borderId="7" applyNumberFormat="0" applyAlignment="0" applyProtection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9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81" fontId="1" fillId="0" borderId="0" applyFont="0" applyFill="0" applyBorder="0" applyAlignment="0" applyProtection="0"/>
    <xf numFmtId="0" fontId="7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81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1" fillId="0" borderId="0" applyFont="0" applyFill="0" applyBorder="0" applyAlignment="0" applyProtection="0"/>
    <xf numFmtId="0" fontId="7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82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18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82" fillId="0" borderId="0">
      <alignment vertical="center"/>
    </xf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2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1" fillId="0" borderId="0"/>
    <xf numFmtId="0" fontId="82" fillId="0" borderId="0"/>
    <xf numFmtId="0" fontId="1" fillId="0" borderId="0"/>
    <xf numFmtId="0" fontId="21" fillId="0" borderId="0">
      <alignment vertical="center"/>
    </xf>
    <xf numFmtId="0" fontId="8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181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6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6" fillId="0" borderId="0"/>
    <xf numFmtId="0" fontId="59" fillId="17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0" borderId="0"/>
    <xf numFmtId="181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/>
    <xf numFmtId="0" fontId="21" fillId="0" borderId="0"/>
    <xf numFmtId="181" fontId="1" fillId="0" borderId="0" applyFont="0" applyFill="0" applyBorder="0" applyAlignment="0" applyProtection="0">
      <alignment vertical="center"/>
    </xf>
    <xf numFmtId="0" fontId="1" fillId="0" borderId="0"/>
    <xf numFmtId="0" fontId="78" fillId="9" borderId="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1" fontId="1" fillId="0" borderId="0" applyFon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0" fontId="78" fillId="6" borderId="7" applyNumberFormat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7" fillId="14" borderId="7" applyNumberFormat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57" fillId="14" borderId="7" applyNumberFormat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/>
    <xf numFmtId="0" fontId="78" fillId="6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8" fillId="9" borderId="7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0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85" fillId="28" borderId="16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93" fontId="1" fillId="0" borderId="0" applyFont="0" applyFill="0" applyBorder="0" applyAlignment="0" applyProtection="0">
      <alignment vertical="center"/>
    </xf>
    <xf numFmtId="0" fontId="102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7" fillId="6" borderId="14" applyNumberFormat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77" fillId="9" borderId="14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0" fontId="1" fillId="13" borderId="6" applyNumberFormat="0" applyFon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7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77" fillId="9" borderId="14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57" fillId="14" borderId="7" applyNumberFormat="0" applyAlignment="0" applyProtection="0">
      <alignment vertical="center"/>
    </xf>
    <xf numFmtId="0" fontId="57" fillId="14" borderId="7" applyNumberFormat="0" applyAlignment="0" applyProtection="0">
      <alignment vertical="center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0" fontId="104" fillId="0" borderId="0">
      <alignment vertical="center"/>
    </xf>
    <xf numFmtId="0" fontId="104" fillId="0" borderId="0"/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187" fontId="3" fillId="0" borderId="1">
      <alignment vertical="center"/>
      <protection locked="0"/>
    </xf>
    <xf numFmtId="0" fontId="76" fillId="0" borderId="0"/>
    <xf numFmtId="0" fontId="58" fillId="26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21" fillId="13" borderId="6" applyNumberFormat="0" applyFont="0" applyAlignment="0" applyProtection="0">
      <alignment vertical="center"/>
    </xf>
  </cellStyleXfs>
  <cellXfs count="305">
    <xf numFmtId="0" fontId="0" fillId="0" borderId="0" xfId="0" applyAlignment="1">
      <alignment vertical="center"/>
    </xf>
    <xf numFmtId="0" fontId="1" fillId="0" borderId="0" xfId="577" applyAlignment="1"/>
    <xf numFmtId="0" fontId="2" fillId="0" borderId="0" xfId="577" applyFont="1" applyAlignment="1">
      <alignment horizontal="center" vertical="center"/>
    </xf>
    <xf numFmtId="0" fontId="3" fillId="0" borderId="0" xfId="577" applyFont="1" applyAlignment="1"/>
    <xf numFmtId="0" fontId="4" fillId="0" borderId="0" xfId="577" applyFont="1" applyAlignment="1">
      <alignment horizontal="left" vertical="center"/>
    </xf>
    <xf numFmtId="0" fontId="5" fillId="0" borderId="0" xfId="577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9" fillId="0" borderId="0" xfId="577" applyFont="1" applyAlignment="1">
      <alignment horizontal="left" vertical="center" wrapText="1"/>
    </xf>
    <xf numFmtId="0" fontId="1" fillId="0" borderId="0" xfId="577" applyAlignment="1">
      <alignment vertical="center"/>
    </xf>
    <xf numFmtId="0" fontId="3" fillId="0" borderId="0" xfId="577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577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2" fillId="0" borderId="1" xfId="1116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" fontId="14" fillId="0" borderId="1" xfId="1566" applyNumberFormat="1" applyFont="1" applyFill="1" applyBorder="1" applyAlignment="1" applyProtection="1">
      <alignment vertical="center"/>
    </xf>
    <xf numFmtId="0" fontId="14" fillId="0" borderId="1" xfId="916" applyFont="1" applyFill="1" applyBorder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4" fillId="0" borderId="1" xfId="1566" applyNumberFormat="1" applyFont="1" applyFill="1" applyBorder="1" applyAlignment="1" applyProtection="1">
      <alignment horizontal="left" vertical="center" indent="2"/>
    </xf>
    <xf numFmtId="0" fontId="1" fillId="0" borderId="0" xfId="3513" applyAlignment="1">
      <alignment vertical="center"/>
    </xf>
    <xf numFmtId="0" fontId="1" fillId="0" borderId="0" xfId="3513" applyFill="1" applyAlignment="1">
      <alignment vertical="center"/>
    </xf>
    <xf numFmtId="0" fontId="15" fillId="0" borderId="0" xfId="3513" applyNumberFormat="1" applyFont="1" applyFill="1" applyBorder="1" applyAlignment="1" applyProtection="1">
      <alignment horizontal="center" vertical="center"/>
    </xf>
    <xf numFmtId="0" fontId="1" fillId="0" borderId="0" xfId="3513" applyNumberFormat="1" applyFont="1" applyFill="1" applyBorder="1" applyAlignment="1" applyProtection="1">
      <alignment vertical="center"/>
    </xf>
    <xf numFmtId="0" fontId="16" fillId="0" borderId="0" xfId="3933" applyFont="1" applyAlignment="1">
      <alignment vertical="center"/>
    </xf>
    <xf numFmtId="0" fontId="1" fillId="0" borderId="0" xfId="3933" applyAlignment="1">
      <alignment vertical="center"/>
    </xf>
    <xf numFmtId="195" fontId="1" fillId="0" borderId="0" xfId="3933" applyNumberFormat="1" applyAlignment="1">
      <alignment horizontal="right" vertical="center"/>
    </xf>
    <xf numFmtId="0" fontId="17" fillId="0" borderId="1" xfId="3513" applyNumberFormat="1" applyFont="1" applyFill="1" applyBorder="1" applyAlignment="1" applyProtection="1">
      <alignment horizontal="center" vertical="center" wrapText="1"/>
    </xf>
    <xf numFmtId="195" fontId="13" fillId="0" borderId="1" xfId="3933" applyNumberFormat="1" applyFont="1" applyBorder="1" applyAlignment="1">
      <alignment horizontal="center" vertical="center" wrapText="1"/>
    </xf>
    <xf numFmtId="0" fontId="18" fillId="0" borderId="1" xfId="3513" applyNumberFormat="1" applyFont="1" applyFill="1" applyBorder="1" applyAlignment="1" applyProtection="1">
      <alignment horizontal="left" vertical="center" wrapText="1"/>
    </xf>
    <xf numFmtId="196" fontId="18" fillId="0" borderId="1" xfId="3513" applyNumberFormat="1" applyFont="1" applyFill="1" applyBorder="1" applyAlignment="1" applyProtection="1">
      <alignment vertical="center" wrapText="1"/>
    </xf>
    <xf numFmtId="187" fontId="13" fillId="0" borderId="1" xfId="3087" applyNumberFormat="1" applyFont="1" applyFill="1" applyBorder="1" applyAlignment="1" applyProtection="1">
      <alignment vertical="center" wrapText="1"/>
    </xf>
    <xf numFmtId="49" fontId="3" fillId="0" borderId="1" xfId="3899" applyNumberFormat="1" applyFont="1" applyBorder="1" applyAlignment="1">
      <alignment vertical="center"/>
    </xf>
    <xf numFmtId="0" fontId="3" fillId="0" borderId="1" xfId="3513" applyFont="1" applyFill="1" applyBorder="1" applyAlignment="1">
      <alignment vertical="center"/>
    </xf>
    <xf numFmtId="0" fontId="3" fillId="0" borderId="1" xfId="3513" applyFont="1" applyBorder="1" applyAlignment="1">
      <alignment vertical="center"/>
    </xf>
    <xf numFmtId="49" fontId="3" fillId="0" borderId="1" xfId="2892" applyNumberFormat="1" applyFont="1" applyBorder="1" applyAlignment="1">
      <alignment vertical="center"/>
    </xf>
    <xf numFmtId="49" fontId="3" fillId="0" borderId="1" xfId="2895" applyNumberFormat="1" applyFont="1" applyBorder="1" applyAlignment="1">
      <alignment vertical="center"/>
    </xf>
    <xf numFmtId="49" fontId="3" fillId="0" borderId="1" xfId="3493" applyNumberFormat="1" applyFont="1" applyBorder="1" applyAlignment="1">
      <alignment vertical="center"/>
    </xf>
    <xf numFmtId="0" fontId="19" fillId="0" borderId="1" xfId="3513" applyNumberFormat="1" applyFont="1" applyFill="1" applyBorder="1" applyAlignment="1" applyProtection="1">
      <alignment horizontal="left" vertical="center" wrapText="1"/>
    </xf>
    <xf numFmtId="49" fontId="3" fillId="0" borderId="1" xfId="2899" applyNumberFormat="1" applyFont="1" applyBorder="1" applyAlignment="1">
      <alignment vertical="center"/>
    </xf>
    <xf numFmtId="0" fontId="20" fillId="0" borderId="1" xfId="3513" applyNumberFormat="1" applyFont="1" applyFill="1" applyBorder="1" applyAlignment="1" applyProtection="1">
      <alignment horizontal="left" vertical="center" wrapText="1"/>
    </xf>
    <xf numFmtId="49" fontId="3" fillId="0" borderId="1" xfId="3351" applyNumberFormat="1" applyFont="1" applyBorder="1" applyAlignment="1">
      <alignment vertical="center"/>
    </xf>
    <xf numFmtId="49" fontId="3" fillId="0" borderId="1" xfId="3900" applyNumberFormat="1" applyFont="1" applyBorder="1" applyAlignment="1">
      <alignment vertical="center"/>
    </xf>
    <xf numFmtId="49" fontId="3" fillId="0" borderId="1" xfId="2893" applyNumberFormat="1" applyFont="1" applyBorder="1" applyAlignment="1">
      <alignment vertical="center"/>
    </xf>
    <xf numFmtId="49" fontId="3" fillId="0" borderId="1" xfId="3897" applyNumberFormat="1" applyFont="1" applyBorder="1" applyAlignment="1">
      <alignment vertical="center"/>
    </xf>
    <xf numFmtId="49" fontId="3" fillId="0" borderId="1" xfId="3346" applyNumberFormat="1" applyFont="1" applyBorder="1" applyAlignment="1">
      <alignment vertical="center"/>
    </xf>
    <xf numFmtId="196" fontId="21" fillId="0" borderId="1" xfId="3513" applyNumberFormat="1" applyFont="1" applyFill="1" applyBorder="1" applyAlignment="1" applyProtection="1">
      <alignment vertical="center" wrapText="1"/>
    </xf>
    <xf numFmtId="49" fontId="3" fillId="2" borderId="1" xfId="3899" applyNumberFormat="1" applyFont="1" applyFill="1" applyBorder="1" applyAlignment="1">
      <alignment vertical="center"/>
    </xf>
    <xf numFmtId="0" fontId="21" fillId="0" borderId="1" xfId="3513" applyNumberFormat="1" applyFont="1" applyFill="1" applyBorder="1" applyAlignment="1" applyProtection="1">
      <alignment horizontal="left" vertical="center" wrapText="1"/>
    </xf>
    <xf numFmtId="0" fontId="21" fillId="2" borderId="1" xfId="3513" applyNumberFormat="1" applyFont="1" applyFill="1" applyBorder="1" applyAlignment="1" applyProtection="1">
      <alignment horizontal="left" vertical="center" wrapText="1"/>
    </xf>
    <xf numFmtId="0" fontId="1" fillId="0" borderId="1" xfId="3513" applyFill="1" applyBorder="1" applyAlignment="1">
      <alignment vertical="center"/>
    </xf>
    <xf numFmtId="0" fontId="1" fillId="0" borderId="1" xfId="3513" applyBorder="1" applyAlignment="1">
      <alignment vertical="center"/>
    </xf>
    <xf numFmtId="0" fontId="22" fillId="0" borderId="0" xfId="3933" applyFont="1" applyAlignment="1">
      <alignment horizontal="center" vertical="center"/>
    </xf>
    <xf numFmtId="0" fontId="3" fillId="0" borderId="0" xfId="3933" applyFont="1" applyAlignment="1">
      <alignment vertical="center"/>
    </xf>
    <xf numFmtId="0" fontId="13" fillId="0" borderId="0" xfId="3933" applyFont="1" applyAlignment="1">
      <alignment vertical="center"/>
    </xf>
    <xf numFmtId="195" fontId="1" fillId="0" borderId="0" xfId="3933" applyNumberFormat="1" applyAlignment="1">
      <alignment vertical="center"/>
    </xf>
    <xf numFmtId="0" fontId="11" fillId="0" borderId="0" xfId="3933" applyFont="1" applyAlignment="1">
      <alignment horizontal="center" vertical="center"/>
    </xf>
    <xf numFmtId="0" fontId="1" fillId="0" borderId="0" xfId="3933" applyFont="1" applyAlignment="1">
      <alignment vertical="center"/>
    </xf>
    <xf numFmtId="0" fontId="22" fillId="0" borderId="1" xfId="3933" applyFont="1" applyBorder="1" applyAlignment="1">
      <alignment horizontal="distributed"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192" fontId="3" fillId="0" borderId="1" xfId="3170" applyNumberFormat="1" applyFont="1" applyBorder="1" applyAlignment="1">
      <alignment vertical="center"/>
    </xf>
    <xf numFmtId="197" fontId="3" fillId="0" borderId="1" xfId="0" applyNumberFormat="1" applyFont="1" applyBorder="1" applyAlignment="1">
      <alignment horizontal="right" vertical="center"/>
    </xf>
    <xf numFmtId="0" fontId="8" fillId="0" borderId="0" xfId="3933" applyFont="1" applyAlignment="1">
      <alignment vertical="center"/>
    </xf>
    <xf numFmtId="195" fontId="3" fillId="0" borderId="1" xfId="3933" applyNumberFormat="1" applyFont="1" applyBorder="1" applyAlignment="1">
      <alignment horizontal="right" vertical="center"/>
    </xf>
    <xf numFmtId="185" fontId="13" fillId="0" borderId="1" xfId="0" applyNumberFormat="1" applyFont="1" applyBorder="1" applyAlignment="1">
      <alignment horizontal="right" vertical="center"/>
    </xf>
    <xf numFmtId="195" fontId="13" fillId="0" borderId="1" xfId="3933" applyNumberFormat="1" applyFont="1" applyBorder="1" applyAlignment="1">
      <alignment horizontal="right" vertical="center"/>
    </xf>
    <xf numFmtId="192" fontId="13" fillId="0" borderId="1" xfId="3170" applyNumberFormat="1" applyFont="1" applyBorder="1" applyAlignment="1">
      <alignment vertical="center"/>
    </xf>
    <xf numFmtId="195" fontId="13" fillId="0" borderId="1" xfId="3933" applyNumberFormat="1" applyFont="1" applyBorder="1" applyAlignment="1">
      <alignment vertical="center"/>
    </xf>
    <xf numFmtId="185" fontId="21" fillId="0" borderId="1" xfId="230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center" vertical="center"/>
    </xf>
    <xf numFmtId="0" fontId="13" fillId="0" borderId="1" xfId="3933" applyFont="1" applyBorder="1" applyAlignment="1">
      <alignment horizontal="center" vertical="center"/>
    </xf>
    <xf numFmtId="0" fontId="13" fillId="0" borderId="1" xfId="3933" applyFont="1" applyBorder="1" applyAlignment="1">
      <alignment horizontal="distributed" vertical="center" wrapText="1"/>
    </xf>
    <xf numFmtId="0" fontId="3" fillId="0" borderId="1" xfId="3933" applyFont="1" applyBorder="1" applyAlignment="1">
      <alignment vertical="center"/>
    </xf>
    <xf numFmtId="195" fontId="3" fillId="0" borderId="1" xfId="3933" applyNumberFormat="1" applyFont="1" applyBorder="1" applyAlignment="1">
      <alignment vertical="center"/>
    </xf>
    <xf numFmtId="0" fontId="23" fillId="0" borderId="0" xfId="3933" applyFont="1" applyAlignment="1">
      <alignment vertical="center"/>
    </xf>
    <xf numFmtId="0" fontId="24" fillId="0" borderId="1" xfId="3513" applyNumberFormat="1" applyFont="1" applyFill="1" applyBorder="1" applyAlignment="1" applyProtection="1">
      <alignment horizontal="center" vertical="center" wrapText="1"/>
    </xf>
    <xf numFmtId="196" fontId="3" fillId="0" borderId="1" xfId="3933" applyNumberFormat="1" applyFont="1" applyBorder="1" applyAlignment="1">
      <alignment vertical="center"/>
    </xf>
    <xf numFmtId="195" fontId="3" fillId="0" borderId="0" xfId="3933" applyNumberFormat="1" applyFont="1" applyAlignment="1">
      <alignment vertical="center"/>
    </xf>
    <xf numFmtId="0" fontId="15" fillId="0" borderId="0" xfId="2300" applyFont="1" applyAlignment="1">
      <alignment horizontal="center" vertical="center"/>
    </xf>
    <xf numFmtId="0" fontId="21" fillId="0" borderId="0" xfId="2300" applyBorder="1" applyAlignment="1">
      <alignment vertical="center"/>
    </xf>
    <xf numFmtId="0" fontId="25" fillId="0" borderId="0" xfId="2300" applyFont="1" applyBorder="1" applyAlignment="1">
      <alignment vertical="center"/>
    </xf>
    <xf numFmtId="0" fontId="25" fillId="0" borderId="0" xfId="2300" applyFont="1" applyBorder="1" applyAlignment="1">
      <alignment horizontal="right" vertical="center"/>
    </xf>
    <xf numFmtId="0" fontId="26" fillId="0" borderId="1" xfId="2300" applyFont="1" applyBorder="1" applyAlignment="1">
      <alignment horizontal="center" vertical="center" wrapText="1"/>
    </xf>
    <xf numFmtId="49" fontId="8" fillId="0" borderId="1" xfId="2896" applyNumberFormat="1" applyFont="1" applyBorder="1" applyAlignment="1">
      <alignment vertical="center"/>
    </xf>
    <xf numFmtId="0" fontId="26" fillId="0" borderId="1" xfId="2300" applyFont="1" applyBorder="1" applyAlignment="1">
      <alignment vertical="center"/>
    </xf>
    <xf numFmtId="0" fontId="27" fillId="0" borderId="1" xfId="2300" applyFont="1" applyBorder="1" applyAlignment="1">
      <alignment vertical="center"/>
    </xf>
    <xf numFmtId="49" fontId="8" fillId="0" borderId="1" xfId="2896" applyNumberFormat="1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6" fillId="0" borderId="1" xfId="2300" applyFont="1" applyBorder="1" applyAlignment="1">
      <alignment horizontal="center" vertical="center"/>
    </xf>
    <xf numFmtId="0" fontId="27" fillId="0" borderId="1" xfId="2300" applyFont="1" applyBorder="1" applyAlignment="1">
      <alignment horizontal="left" vertical="center"/>
    </xf>
    <xf numFmtId="0" fontId="27" fillId="2" borderId="1" xfId="2300" applyFont="1" applyFill="1" applyBorder="1" applyAlignment="1">
      <alignment vertical="center"/>
    </xf>
    <xf numFmtId="0" fontId="29" fillId="0" borderId="1" xfId="2300" applyFont="1" applyBorder="1" applyAlignment="1">
      <alignment horizontal="center" vertical="center" wrapText="1"/>
    </xf>
    <xf numFmtId="0" fontId="25" fillId="0" borderId="0" xfId="230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2300" applyAlignment="1">
      <alignment vertical="center"/>
    </xf>
    <xf numFmtId="0" fontId="29" fillId="0" borderId="1" xfId="2300" applyFont="1" applyBorder="1" applyAlignment="1">
      <alignment horizontal="center" vertical="center"/>
    </xf>
    <xf numFmtId="0" fontId="23" fillId="0" borderId="1" xfId="2300" applyFont="1" applyBorder="1" applyAlignment="1">
      <alignment vertical="center"/>
    </xf>
    <xf numFmtId="0" fontId="30" fillId="0" borderId="3" xfId="0" applyFont="1" applyFill="1" applyBorder="1" applyAlignment="1">
      <alignment horizontal="left" vertical="center" wrapText="1"/>
    </xf>
    <xf numFmtId="0" fontId="21" fillId="0" borderId="0" xfId="230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2300" applyBorder="1" applyAlignment="1">
      <alignment horizontal="right" vertical="center"/>
    </xf>
    <xf numFmtId="3" fontId="14" fillId="0" borderId="1" xfId="3843" applyNumberFormat="1" applyFont="1" applyFill="1" applyBorder="1" applyAlignment="1" applyProtection="1">
      <alignment vertical="center"/>
    </xf>
    <xf numFmtId="0" fontId="27" fillId="0" borderId="1" xfId="2300" applyFont="1" applyFill="1" applyBorder="1" applyAlignment="1">
      <alignment vertical="center"/>
    </xf>
    <xf numFmtId="0" fontId="21" fillId="0" borderId="0" xfId="2300" applyFont="1" applyBorder="1" applyAlignment="1">
      <alignment horizontal="right" vertical="center"/>
    </xf>
    <xf numFmtId="0" fontId="28" fillId="0" borderId="1" xfId="1116" applyFont="1" applyFill="1" applyBorder="1" applyAlignment="1">
      <alignment horizontal="center" vertical="center" wrapText="1"/>
    </xf>
    <xf numFmtId="0" fontId="26" fillId="0" borderId="1" xfId="2300" applyFont="1" applyBorder="1" applyAlignment="1">
      <alignment horizontal="left" vertical="center"/>
    </xf>
    <xf numFmtId="3" fontId="8" fillId="0" borderId="1" xfId="3893" applyNumberFormat="1" applyFont="1" applyFill="1" applyBorder="1" applyAlignment="1" applyProtection="1">
      <alignment vertical="center"/>
    </xf>
    <xf numFmtId="0" fontId="27" fillId="0" borderId="1" xfId="230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8" fillId="0" borderId="1" xfId="1658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8" fillId="0" borderId="1" xfId="1117" applyFont="1" applyBorder="1" applyAlignment="1">
      <alignment horizontal="center" vertical="center"/>
    </xf>
    <xf numFmtId="0" fontId="3" fillId="0" borderId="1" xfId="3513" applyFont="1" applyFill="1" applyBorder="1" applyAlignment="1">
      <alignment horizontal="center" vertical="center"/>
    </xf>
    <xf numFmtId="0" fontId="8" fillId="0" borderId="1" xfId="1117" applyFont="1" applyBorder="1" applyAlignment="1">
      <alignment vertical="center"/>
    </xf>
    <xf numFmtId="199" fontId="8" fillId="0" borderId="1" xfId="1117" applyNumberFormat="1" applyFont="1" applyFill="1" applyBorder="1" applyAlignment="1">
      <alignment horizontal="center" vertical="center"/>
    </xf>
    <xf numFmtId="0" fontId="8" fillId="0" borderId="1" xfId="1117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1117" applyFont="1" applyBorder="1" applyAlignment="1">
      <alignment horizontal="center" vertical="center" wrapText="1"/>
    </xf>
    <xf numFmtId="49" fontId="8" fillId="0" borderId="1" xfId="1117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2900" applyFont="1" applyAlignment="1">
      <alignment horizontal="center" vertical="center"/>
    </xf>
    <xf numFmtId="0" fontId="1" fillId="0" borderId="0" xfId="2900" applyFont="1" applyAlignment="1">
      <alignment horizontal="center" vertical="center"/>
    </xf>
    <xf numFmtId="0" fontId="28" fillId="0" borderId="1" xfId="2900" applyFont="1" applyBorder="1" applyAlignment="1">
      <alignment horizontal="center" vertical="center" wrapText="1"/>
    </xf>
    <xf numFmtId="0" fontId="28" fillId="0" borderId="1" xfId="2900" applyFont="1" applyBorder="1" applyAlignment="1">
      <alignment vertical="center"/>
    </xf>
    <xf numFmtId="0" fontId="8" fillId="0" borderId="1" xfId="2900" applyFont="1" applyBorder="1" applyAlignment="1">
      <alignment vertical="center"/>
    </xf>
    <xf numFmtId="0" fontId="8" fillId="0" borderId="1" xfId="2900" applyFont="1" applyBorder="1" applyAlignment="1">
      <alignment horizontal="left" vertical="center"/>
    </xf>
    <xf numFmtId="3" fontId="31" fillId="3" borderId="1" xfId="0" applyNumberFormat="1" applyFont="1" applyFill="1" applyBorder="1" applyAlignment="1" applyProtection="1">
      <alignment horizontal="right" vertical="center"/>
    </xf>
    <xf numFmtId="0" fontId="28" fillId="0" borderId="1" xfId="2900" applyFont="1" applyFill="1" applyBorder="1" applyAlignment="1">
      <alignment vertical="center"/>
    </xf>
    <xf numFmtId="0" fontId="8" fillId="0" borderId="1" xfId="290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2900" applyFont="1" applyFill="1" applyBorder="1" applyAlignment="1">
      <alignment horizontal="left" vertical="center"/>
    </xf>
    <xf numFmtId="0" fontId="28" fillId="4" borderId="1" xfId="2900" applyFont="1" applyFill="1" applyBorder="1" applyAlignment="1">
      <alignment vertical="center"/>
    </xf>
    <xf numFmtId="0" fontId="8" fillId="4" borderId="1" xfId="2900" applyFont="1" applyFill="1" applyBorder="1" applyAlignment="1">
      <alignment vertical="center"/>
    </xf>
    <xf numFmtId="0" fontId="8" fillId="4" borderId="1" xfId="2900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vertical="center" wrapText="1"/>
    </xf>
    <xf numFmtId="49" fontId="32" fillId="0" borderId="0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0" xfId="324" applyFont="1" applyFill="1" applyAlignment="1">
      <alignment vertical="center"/>
    </xf>
    <xf numFmtId="0" fontId="38" fillId="0" borderId="0" xfId="324" applyFill="1" applyAlignment="1">
      <alignment vertical="center"/>
    </xf>
    <xf numFmtId="0" fontId="25" fillId="0" borderId="0" xfId="324" applyFont="1" applyFill="1" applyAlignment="1">
      <alignment vertical="center"/>
    </xf>
    <xf numFmtId="0" fontId="15" fillId="0" borderId="0" xfId="324" applyFont="1" applyFill="1" applyAlignment="1">
      <alignment horizontal="center" vertical="center"/>
    </xf>
    <xf numFmtId="0" fontId="38" fillId="0" borderId="0" xfId="324" applyFill="1" applyAlignment="1">
      <alignment horizontal="left" vertical="center" wrapText="1"/>
    </xf>
    <xf numFmtId="0" fontId="25" fillId="0" borderId="0" xfId="324" applyFont="1" applyFill="1" applyAlignment="1">
      <alignment horizontal="right" vertical="center"/>
    </xf>
    <xf numFmtId="0" fontId="26" fillId="0" borderId="1" xfId="324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8" fillId="0" borderId="1" xfId="2271" applyNumberFormat="1" applyFont="1" applyFill="1" applyBorder="1" applyAlignment="1">
      <alignment horizontal="left" vertical="center" wrapText="1"/>
    </xf>
    <xf numFmtId="0" fontId="26" fillId="0" borderId="1" xfId="324" applyFont="1" applyFill="1" applyBorder="1" applyAlignment="1">
      <alignment horizontal="left" vertical="center" wrapText="1"/>
    </xf>
    <xf numFmtId="49" fontId="8" fillId="0" borderId="1" xfId="2271" applyNumberFormat="1" applyFont="1" applyFill="1" applyBorder="1" applyAlignment="1">
      <alignment horizontal="left" vertical="center" wrapText="1"/>
    </xf>
    <xf numFmtId="0" fontId="27" fillId="0" borderId="1" xfId="324" applyFont="1" applyFill="1" applyBorder="1" applyAlignment="1">
      <alignment horizontal="left" vertical="center" wrapText="1"/>
    </xf>
    <xf numFmtId="0" fontId="39" fillId="0" borderId="0" xfId="324" applyFont="1" applyFill="1" applyAlignment="1">
      <alignment vertical="center"/>
    </xf>
    <xf numFmtId="0" fontId="40" fillId="0" borderId="0" xfId="324" applyFont="1" applyFill="1" applyAlignment="1">
      <alignment vertical="center"/>
    </xf>
    <xf numFmtId="0" fontId="38" fillId="0" borderId="0" xfId="2924" applyAlignment="1">
      <alignment vertical="center"/>
    </xf>
    <xf numFmtId="0" fontId="25" fillId="0" borderId="0" xfId="2924" applyFont="1" applyAlignment="1">
      <alignment vertical="center"/>
    </xf>
    <xf numFmtId="0" fontId="15" fillId="0" borderId="0" xfId="2924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6" fillId="0" borderId="1" xfId="2924" applyFont="1" applyFill="1" applyBorder="1" applyAlignment="1">
      <alignment horizontal="center" vertical="center"/>
    </xf>
    <xf numFmtId="1" fontId="28" fillId="0" borderId="1" xfId="1116" applyNumberFormat="1" applyFont="1" applyFill="1" applyBorder="1" applyAlignment="1">
      <alignment horizontal="center" vertical="center" wrapText="1"/>
    </xf>
    <xf numFmtId="0" fontId="27" fillId="0" borderId="1" xfId="3480" applyFont="1" applyFill="1" applyBorder="1" applyAlignment="1">
      <alignment horizontal="left" vertical="center"/>
    </xf>
    <xf numFmtId="1" fontId="27" fillId="0" borderId="1" xfId="2924" applyNumberFormat="1" applyFont="1" applyBorder="1" applyAlignment="1">
      <alignment vertical="center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191" fontId="0" fillId="5" borderId="0" xfId="0" applyNumberFormat="1" applyFill="1" applyAlignment="1"/>
    <xf numFmtId="1" fontId="38" fillId="0" borderId="0" xfId="2924" applyNumberFormat="1" applyAlignment="1">
      <alignment vertical="center"/>
    </xf>
    <xf numFmtId="0" fontId="41" fillId="0" borderId="3" xfId="2924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3" fillId="4" borderId="1" xfId="3513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42" fillId="4" borderId="0" xfId="0" applyFont="1" applyFill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6" borderId="0" xfId="0" applyFont="1" applyFill="1" applyAlignment="1" applyProtection="1">
      <alignment vertical="center"/>
      <protection locked="0"/>
    </xf>
    <xf numFmtId="0" fontId="22" fillId="6" borderId="0" xfId="0" applyFont="1" applyFill="1" applyAlignment="1" applyProtection="1">
      <alignment vertical="center"/>
      <protection locked="0"/>
    </xf>
    <xf numFmtId="0" fontId="44" fillId="6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1116" applyFont="1" applyAlignment="1">
      <alignment vertical="center"/>
    </xf>
    <xf numFmtId="0" fontId="1" fillId="0" borderId="0" xfId="1116" applyAlignment="1">
      <alignment vertical="center"/>
    </xf>
    <xf numFmtId="0" fontId="11" fillId="0" borderId="0" xfId="1116" applyFont="1" applyFill="1" applyAlignment="1">
      <alignment horizontal="center" vertical="center"/>
    </xf>
    <xf numFmtId="0" fontId="45" fillId="0" borderId="0" xfId="1116" applyFont="1" applyFill="1" applyAlignment="1">
      <alignment vertical="center"/>
    </xf>
    <xf numFmtId="0" fontId="12" fillId="0" borderId="4" xfId="1116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7" borderId="1" xfId="3918" applyFont="1" applyFill="1" applyBorder="1" applyAlignment="1" applyProtection="1">
      <alignment vertical="center"/>
    </xf>
    <xf numFmtId="0" fontId="0" fillId="7" borderId="1" xfId="0" applyFont="1" applyFill="1" applyBorder="1" applyAlignment="1" applyProtection="1">
      <alignment vertical="center"/>
    </xf>
    <xf numFmtId="200" fontId="3" fillId="0" borderId="1" xfId="0" applyNumberFormat="1" applyFont="1" applyFill="1" applyBorder="1" applyAlignment="1" applyProtection="1">
      <alignment horizontal="left" vertical="center"/>
      <protection locked="0"/>
    </xf>
    <xf numFmtId="0" fontId="1" fillId="8" borderId="1" xfId="3918" applyFont="1" applyFill="1" applyBorder="1" applyAlignment="1" applyProtection="1">
      <alignment vertical="center"/>
    </xf>
    <xf numFmtId="0" fontId="0" fillId="8" borderId="1" xfId="0" applyFont="1" applyFill="1" applyBorder="1" applyAlignment="1" applyProtection="1">
      <alignment vertical="center"/>
    </xf>
    <xf numFmtId="0" fontId="1" fillId="0" borderId="1" xfId="3918" applyFont="1" applyFill="1" applyBorder="1" applyAlignment="1" applyProtection="1">
      <alignment vertical="center"/>
      <protection locked="0"/>
    </xf>
    <xf numFmtId="194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0" fillId="6" borderId="0" xfId="0" applyFont="1" applyFill="1" applyAlignment="1" applyProtection="1">
      <alignment vertical="center"/>
    </xf>
    <xf numFmtId="0" fontId="46" fillId="0" borderId="1" xfId="0" applyFont="1" applyFill="1" applyBorder="1" applyAlignment="1">
      <alignment horizontal="left" vertical="center" wrapText="1"/>
    </xf>
    <xf numFmtId="0" fontId="1" fillId="0" borderId="1" xfId="3918" applyFont="1" applyFill="1" applyBorder="1" applyAlignment="1" applyProtection="1">
      <alignment vertical="center"/>
    </xf>
    <xf numFmtId="0" fontId="47" fillId="0" borderId="1" xfId="0" applyFont="1" applyFill="1" applyBorder="1" applyAlignment="1">
      <alignment horizontal="left" vertical="center" wrapText="1"/>
    </xf>
    <xf numFmtId="0" fontId="0" fillId="6" borderId="0" xfId="0" applyNumberFormat="1" applyFont="1" applyFill="1" applyAlignment="1" applyProtection="1">
      <alignment vertical="center"/>
      <protection locked="0"/>
    </xf>
    <xf numFmtId="0" fontId="1" fillId="6" borderId="0" xfId="0" applyFont="1" applyFill="1" applyAlignment="1" applyProtection="1">
      <alignment vertical="center"/>
      <protection locked="0"/>
    </xf>
    <xf numFmtId="0" fontId="22" fillId="6" borderId="0" xfId="0" applyNumberFormat="1" applyFont="1" applyFill="1" applyAlignment="1" applyProtection="1">
      <alignment vertical="center"/>
      <protection locked="0"/>
    </xf>
    <xf numFmtId="0" fontId="46" fillId="0" borderId="1" xfId="3934" applyFont="1" applyFill="1" applyBorder="1" applyAlignment="1">
      <alignment horizontal="left" vertical="center" wrapText="1"/>
    </xf>
    <xf numFmtId="194" fontId="3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1" xfId="3918" applyFont="1" applyFill="1" applyBorder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" fillId="4" borderId="1" xfId="3918" applyFont="1" applyFill="1" applyBorder="1" applyAlignment="1" applyProtection="1">
      <alignment vertical="center"/>
      <protection locked="0"/>
    </xf>
    <xf numFmtId="0" fontId="44" fillId="6" borderId="0" xfId="0" applyNumberFormat="1" applyFont="1" applyFill="1" applyAlignment="1" applyProtection="1">
      <alignment vertical="center"/>
      <protection locked="0"/>
    </xf>
    <xf numFmtId="0" fontId="0" fillId="6" borderId="0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>
      <alignment horizontal="left" vertical="center" wrapText="1"/>
    </xf>
    <xf numFmtId="0" fontId="3" fillId="0" borderId="1" xfId="3918" applyFont="1" applyFill="1" applyBorder="1" applyAlignment="1" applyProtection="1">
      <alignment vertical="center"/>
      <protection locked="0"/>
    </xf>
    <xf numFmtId="183" fontId="3" fillId="0" borderId="1" xfId="3918" applyNumberFormat="1" applyFont="1" applyFill="1" applyBorder="1" applyAlignment="1" applyProtection="1">
      <alignment vertical="center"/>
      <protection locked="0"/>
    </xf>
    <xf numFmtId="183" fontId="3" fillId="0" borderId="1" xfId="0" applyNumberFormat="1" applyFont="1" applyFill="1" applyBorder="1" applyAlignment="1" applyProtection="1">
      <alignment vertical="center"/>
      <protection locked="0"/>
    </xf>
    <xf numFmtId="0" fontId="1" fillId="6" borderId="1" xfId="3918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vertical="center"/>
      <protection locked="0"/>
    </xf>
    <xf numFmtId="0" fontId="1" fillId="0" borderId="0" xfId="3918" applyFont="1" applyFill="1" applyAlignment="1" applyProtection="1">
      <alignment vertical="center"/>
      <protection locked="0"/>
    </xf>
    <xf numFmtId="0" fontId="1" fillId="7" borderId="1" xfId="3918" applyFont="1" applyFill="1" applyBorder="1" applyAlignment="1" applyProtection="1">
      <alignment vertical="center"/>
      <protection locked="0"/>
    </xf>
    <xf numFmtId="0" fontId="0" fillId="7" borderId="1" xfId="0" applyFont="1" applyFill="1" applyBorder="1" applyAlignment="1" applyProtection="1">
      <alignment vertical="center"/>
      <protection locked="0"/>
    </xf>
    <xf numFmtId="0" fontId="12" fillId="0" borderId="1" xfId="916" applyFont="1" applyFill="1" applyBorder="1" applyAlignment="1">
      <alignment horizontal="center" vertical="center"/>
    </xf>
    <xf numFmtId="183" fontId="0" fillId="7" borderId="1" xfId="0" applyNumberFormat="1" applyFont="1" applyFill="1" applyBorder="1" applyAlignment="1" applyProtection="1">
      <alignment vertical="center"/>
    </xf>
    <xf numFmtId="1" fontId="12" fillId="0" borderId="1" xfId="916" applyNumberFormat="1" applyFont="1" applyFill="1" applyBorder="1" applyAlignment="1" applyProtection="1">
      <alignment vertical="center"/>
      <protection locked="0"/>
    </xf>
    <xf numFmtId="0" fontId="14" fillId="0" borderId="1" xfId="916" applyFont="1" applyFill="1" applyBorder="1" applyAlignment="1">
      <alignment vertical="center"/>
    </xf>
    <xf numFmtId="1" fontId="14" fillId="0" borderId="1" xfId="916" applyNumberFormat="1" applyFont="1" applyFill="1" applyBorder="1" applyAlignment="1" applyProtection="1">
      <alignment horizontal="left" vertical="center"/>
      <protection locked="0"/>
    </xf>
    <xf numFmtId="1" fontId="14" fillId="0" borderId="1" xfId="916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" fontId="14" fillId="2" borderId="1" xfId="916" applyNumberFormat="1" applyFont="1" applyFill="1" applyBorder="1" applyAlignment="1" applyProtection="1">
      <alignment horizontal="left" vertical="center"/>
      <protection locked="0"/>
    </xf>
    <xf numFmtId="0" fontId="14" fillId="2" borderId="1" xfId="916" applyNumberFormat="1" applyFont="1" applyFill="1" applyBorder="1" applyAlignment="1" applyProtection="1">
      <alignment vertical="center"/>
      <protection locked="0"/>
    </xf>
    <xf numFmtId="0" fontId="14" fillId="0" borderId="1" xfId="916" applyNumberFormat="1" applyFont="1" applyFill="1" applyBorder="1" applyAlignment="1" applyProtection="1">
      <alignment vertical="center"/>
      <protection locked="0"/>
    </xf>
    <xf numFmtId="183" fontId="14" fillId="0" borderId="1" xfId="916" applyNumberFormat="1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1116" applyFont="1"/>
    <xf numFmtId="0" fontId="1" fillId="0" borderId="0" xfId="1116"/>
    <xf numFmtId="0" fontId="11" fillId="0" borderId="0" xfId="1116" applyFont="1" applyFill="1" applyAlignment="1">
      <alignment horizontal="center"/>
    </xf>
    <xf numFmtId="0" fontId="28" fillId="0" borderId="4" xfId="1116" applyFont="1" applyFill="1" applyBorder="1" applyAlignment="1">
      <alignment horizontal="center" vertical="center" wrapText="1"/>
    </xf>
    <xf numFmtId="0" fontId="26" fillId="0" borderId="4" xfId="2300" applyFont="1" applyBorder="1">
      <alignment vertical="center"/>
    </xf>
    <xf numFmtId="0" fontId="8" fillId="0" borderId="1" xfId="1116" applyFont="1" applyFill="1" applyBorder="1" applyAlignment="1">
      <alignment horizontal="center" vertical="center" wrapText="1"/>
    </xf>
    <xf numFmtId="0" fontId="27" fillId="0" borderId="4" xfId="2300" applyFont="1" applyBorder="1">
      <alignment vertical="center"/>
    </xf>
    <xf numFmtId="0" fontId="49" fillId="0" borderId="4" xfId="1116" applyFont="1" applyFill="1" applyBorder="1" applyAlignment="1">
      <alignment horizontal="center" vertical="center"/>
    </xf>
    <xf numFmtId="1" fontId="28" fillId="0" borderId="4" xfId="1116" applyNumberFormat="1" applyFont="1" applyFill="1" applyBorder="1" applyAlignment="1" applyProtection="1">
      <alignment vertical="center"/>
      <protection locked="0"/>
    </xf>
    <xf numFmtId="1" fontId="8" fillId="0" borderId="4" xfId="1116" applyNumberFormat="1" applyFont="1" applyFill="1" applyBorder="1" applyAlignment="1" applyProtection="1">
      <alignment horizontal="left" vertical="center"/>
      <protection locked="0"/>
    </xf>
    <xf numFmtId="1" fontId="8" fillId="0" borderId="4" xfId="1116" applyNumberFormat="1" applyFont="1" applyFill="1" applyBorder="1" applyAlignment="1" applyProtection="1">
      <alignment horizontal="left" vertical="center" indent="1"/>
      <protection locked="0"/>
    </xf>
    <xf numFmtId="0" fontId="8" fillId="0" borderId="4" xfId="1116" applyFont="1" applyFill="1" applyBorder="1" applyAlignment="1">
      <alignment horizontal="left" vertical="center"/>
    </xf>
    <xf numFmtId="1" fontId="8" fillId="0" borderId="4" xfId="1116" applyNumberFormat="1" applyFont="1" applyFill="1" applyBorder="1" applyAlignment="1" applyProtection="1">
      <alignment vertical="center"/>
      <protection locked="0"/>
    </xf>
    <xf numFmtId="0" fontId="8" fillId="0" borderId="4" xfId="1116" applyFont="1" applyBorder="1" applyAlignment="1"/>
    <xf numFmtId="0" fontId="1" fillId="0" borderId="0" xfId="1116" applyFont="1" applyFill="1"/>
    <xf numFmtId="0" fontId="11" fillId="4" borderId="0" xfId="1116" applyFont="1" applyFill="1" applyAlignment="1">
      <alignment horizontal="center" vertical="center"/>
    </xf>
    <xf numFmtId="183" fontId="14" fillId="0" borderId="1" xfId="916" applyNumberFormat="1" applyFont="1" applyFill="1" applyBorder="1" applyAlignment="1">
      <alignment vertical="center" wrapText="1"/>
    </xf>
    <xf numFmtId="198" fontId="0" fillId="0" borderId="0" xfId="0" applyNumberFormat="1" applyAlignment="1">
      <alignment vertical="center"/>
    </xf>
    <xf numFmtId="183" fontId="0" fillId="0" borderId="0" xfId="0" applyNumberFormat="1" applyAlignment="1">
      <alignment vertical="center"/>
    </xf>
    <xf numFmtId="0" fontId="26" fillId="0" borderId="4" xfId="2300" applyFont="1" applyBorder="1" applyAlignment="1">
      <alignment vertical="center"/>
    </xf>
    <xf numFmtId="197" fontId="8" fillId="0" borderId="1" xfId="1116" applyNumberFormat="1" applyFont="1" applyFill="1" applyBorder="1" applyAlignment="1">
      <alignment horizontal="center" vertical="center" wrapText="1"/>
    </xf>
    <xf numFmtId="0" fontId="27" fillId="0" borderId="4" xfId="230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97" fontId="1" fillId="0" borderId="0" xfId="0" applyNumberFormat="1" applyFont="1" applyAlignment="1">
      <alignment horizontal="center" vertical="center"/>
    </xf>
    <xf numFmtId="197" fontId="8" fillId="0" borderId="1" xfId="0" applyNumberFormat="1" applyFont="1" applyBorder="1" applyAlignment="1">
      <alignment horizontal="center" vertical="center" wrapText="1"/>
    </xf>
    <xf numFmtId="0" fontId="8" fillId="0" borderId="4" xfId="1116" applyFont="1" applyBorder="1" applyAlignment="1">
      <alignment vertical="center"/>
    </xf>
    <xf numFmtId="0" fontId="1" fillId="0" borderId="0" xfId="1116" applyFont="1" applyFill="1" applyAlignment="1">
      <alignment vertical="center"/>
    </xf>
    <xf numFmtId="0" fontId="45" fillId="0" borderId="0" xfId="3932" applyFont="1" applyAlignment="1">
      <alignment vertical="top"/>
    </xf>
    <xf numFmtId="0" fontId="50" fillId="0" borderId="0" xfId="3932" applyFont="1">
      <alignment vertical="center"/>
    </xf>
    <xf numFmtId="0" fontId="1" fillId="0" borderId="0" xfId="3932" applyFont="1" applyAlignment="1">
      <alignment horizontal="center" vertical="center"/>
    </xf>
    <xf numFmtId="0" fontId="1" fillId="0" borderId="0" xfId="3932" applyFont="1">
      <alignment vertical="center"/>
    </xf>
    <xf numFmtId="0" fontId="51" fillId="0" borderId="0" xfId="3932" applyFont="1" applyAlignment="1">
      <alignment horizontal="center" vertical="top"/>
    </xf>
    <xf numFmtId="0" fontId="22" fillId="0" borderId="0" xfId="3932" applyFont="1" applyAlignment="1">
      <alignment horizontal="center" vertical="center"/>
    </xf>
    <xf numFmtId="0" fontId="52" fillId="0" borderId="1" xfId="3932" applyFont="1" applyFill="1" applyBorder="1" applyAlignment="1">
      <alignment horizontal="left" vertical="center"/>
    </xf>
    <xf numFmtId="0" fontId="52" fillId="0" borderId="1" xfId="3932" applyFont="1" applyBorder="1" applyAlignment="1">
      <alignment horizontal="center" vertical="center"/>
    </xf>
    <xf numFmtId="0" fontId="53" fillId="0" borderId="4" xfId="3932" applyFont="1" applyFill="1" applyBorder="1" applyAlignment="1">
      <alignment horizontal="center" vertical="center"/>
    </xf>
    <xf numFmtId="0" fontId="53" fillId="0" borderId="5" xfId="3932" applyFont="1" applyFill="1" applyBorder="1">
      <alignment vertical="center"/>
    </xf>
    <xf numFmtId="0" fontId="1" fillId="0" borderId="1" xfId="3932" applyFont="1" applyBorder="1" applyAlignment="1">
      <alignment horizontal="center" vertical="center"/>
    </xf>
    <xf numFmtId="0" fontId="54" fillId="0" borderId="0" xfId="3932" applyFont="1" applyFill="1">
      <alignment vertical="center"/>
    </xf>
    <xf numFmtId="0" fontId="55" fillId="0" borderId="5" xfId="3932" applyFont="1" applyFill="1" applyBorder="1">
      <alignment vertical="center"/>
    </xf>
    <xf numFmtId="0" fontId="30" fillId="0" borderId="3" xfId="3932" applyFont="1" applyBorder="1" applyAlignment="1">
      <alignment horizontal="left" vertical="center" wrapText="1"/>
    </xf>
    <xf numFmtId="0" fontId="30" fillId="0" borderId="0" xfId="3932" applyFont="1" applyBorder="1" applyAlignment="1">
      <alignment horizontal="left" vertical="center" wrapText="1"/>
    </xf>
  </cellXfs>
  <cellStyles count="5339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千位分隔 4 7 3" xfId="9"/>
    <cellStyle name="货币" xfId="10" builtinId="4"/>
    <cellStyle name="常规 15 4 2" xfId="11"/>
    <cellStyle name="60% - 强调文字颜色 1 3 5" xfId="12"/>
    <cellStyle name="?鹎%U龡&amp;H齲_x0001_C铣_x0014__x0007__x0001__x0001_ 2 2 3 2 2" xfId="13"/>
    <cellStyle name="常规 3 4 3" xfId="14"/>
    <cellStyle name="40% - 强调文字颜色 2 2 3 2 2" xfId="15"/>
    <cellStyle name="千位分隔[0]" xfId="16" builtinId="6"/>
    <cellStyle name="?鹎%U龡&amp;H齲_x0001_C铣_x0014__x0007__x0001__x0001_ 3 3 3 2" xfId="17"/>
    <cellStyle name="?鹎%U龡&amp;H齲_x0001_C铣_x0014__x0007__x0001__x0001_ 3" xfId="18"/>
    <cellStyle name="常规 26 2" xfId="19"/>
    <cellStyle name="常规 31 2" xfId="20"/>
    <cellStyle name="40% - 强调文字颜色 3 3 3 2" xfId="21"/>
    <cellStyle name="40% - 强调文字颜色 3" xfId="22" builtinId="39"/>
    <cellStyle name="40% - 强调文字颜色 2 5 2 2" xfId="23"/>
    <cellStyle name="?鹎%U龡&amp;H齲_x0001_C铣_x0014__x0007__x0001__x0001_ 3 2 2 6_2015财政决算公开" xfId="24"/>
    <cellStyle name="20% - 强调文字颜色 2 2 3_2015财政决算公开" xfId="25"/>
    <cellStyle name="差" xfId="26" builtinId="27"/>
    <cellStyle name="?鹎%U龡&amp;H齲_x0001_C铣_x0014__x0007__x0001__x0001_ 2 5 2 2" xfId="27"/>
    <cellStyle name="千位分隔" xfId="28" builtinId="3"/>
    <cellStyle name="常规 12 2 3" xfId="29"/>
    <cellStyle name="?鹎%U龡&amp;H齲_x0001_C铣_x0014__x0007__x0001__x0001_ 2 3 5 3" xfId="30"/>
    <cellStyle name="60% - 强调文字颜色 3" xfId="31" builtinId="40"/>
    <cellStyle name="货币 3 4 2 3" xfId="32"/>
    <cellStyle name="?鹎%U龡&amp;H齲_x0001_C铣_x0014__x0007__x0001__x0001_ 2 2 3 4 2" xfId="33"/>
    <cellStyle name="超链接" xfId="34" builtinId="8"/>
    <cellStyle name="?鹎%U龡&amp;H齲_x0001_C铣_x0014__x0007__x0001__x0001_ 3 2 3 5" xfId="35"/>
    <cellStyle name="20% - 强调文字颜色 4 3 2_2015财政决算公开" xfId="36"/>
    <cellStyle name="?鹎%U龡&amp;H齲_x0001_C铣_x0014__x0007__x0001__x0001_ 2 2 2 2 2 3" xfId="37"/>
    <cellStyle name="货币 3 3 3 3" xfId="38"/>
    <cellStyle name="40% - 强调文字颜色 1 6_2015财政决算公开" xfId="39"/>
    <cellStyle name="?鹎%U龡&amp;H齲_x0001_C铣_x0014__x0007__x0001__x0001_ 2 2 2 5 2" xfId="40"/>
    <cellStyle name="百分比" xfId="41" builtinId="5"/>
    <cellStyle name="?鹎%U龡&amp;H齲_x0001_C铣_x0014__x0007__x0001__x0001_ 2 3 3 4" xfId="42"/>
    <cellStyle name="20% - 强调文字颜色 6 4 2 2" xfId="43"/>
    <cellStyle name="已访问的超链接" xfId="44" builtinId="9"/>
    <cellStyle name="?鹎%U龡&amp;H齲_x0001_C铣_x0014__x0007__x0001__x0001_ 3 2 3 5 2" xfId="45"/>
    <cellStyle name="?鹎%U龡&amp;H齲_x0001_C铣_x0014__x0007__x0001__x0001_ 2 2 2 3_2015财政决算公开" xfId="46"/>
    <cellStyle name="?鹎%U龡&amp;H齲_x0001_C铣_x0014__x0007__x0001__x0001_ 3 3 7 2" xfId="47"/>
    <cellStyle name="百分比 2 5 3" xfId="48"/>
    <cellStyle name="?鹎%U龡&amp;H齲_x0001_C铣_x0014__x0007__x0001__x0001_ 2 2 2 2 2 3 2" xfId="49"/>
    <cellStyle name="?鹎%U龡&amp;H齲_x0001_C铣_x0014__x0007__x0001__x0001_ 2 4 2 5 2" xfId="50"/>
    <cellStyle name="60% - 强调文字颜色 2 3" xfId="51"/>
    <cellStyle name="注释" xfId="52" builtinId="10"/>
    <cellStyle name="?鹎%U龡&amp;H齲_x0001_C铣_x0014__x0007__x0001__x0001_ 3 2 5_2015财政决算公开" xfId="53"/>
    <cellStyle name="?鹎%U龡&amp;H齲_x0001_C铣_x0014__x0007__x0001__x0001_ 3 2 2 3_2015财政决算公开" xfId="54"/>
    <cellStyle name="好 4 2 2 2" xfId="55"/>
    <cellStyle name="常规 12 2 2" xfId="56"/>
    <cellStyle name="?鹎%U龡&amp;H齲_x0001_C铣_x0014__x0007__x0001__x0001_ 2 3 5 2" xfId="57"/>
    <cellStyle name="60% - 强调文字颜色 2" xfId="58" builtinId="36"/>
    <cellStyle name="货币[0] 3" xfId="59"/>
    <cellStyle name="标题 4" xfId="60" builtinId="19"/>
    <cellStyle name="?鹎%U龡&amp;H齲_x0001_C铣_x0014__x0007__x0001__x0001_ 2 3 2 3 2" xfId="61"/>
    <cellStyle name="60% - 强调文字颜色 2 3 5" xfId="62"/>
    <cellStyle name="?鹎%U龡&amp;H齲_x0001_C铣_x0014__x0007__x0001__x0001_ 2 2 4 2 2" xfId="63"/>
    <cellStyle name="常规 6 5" xfId="64"/>
    <cellStyle name="常规 4 4 3" xfId="65"/>
    <cellStyle name="常规 4 2 2 3" xfId="66"/>
    <cellStyle name="警告文本" xfId="67" builtinId="11"/>
    <cellStyle name="?鹎%U龡&amp;H齲_x0001_C铣_x0014__x0007__x0001__x0001_ 3 10" xfId="68"/>
    <cellStyle name="?鹎%U龡&amp;H齲_x0001_C铣_x0014__x0007__x0001__x0001_ 3 4 4 5" xfId="69"/>
    <cellStyle name="?鹎%U龡&amp;H齲_x0001_C铣_x0014__x0007__x0001__x0001_ 3 2 2 2 2 5" xfId="70"/>
    <cellStyle name="标题" xfId="71" builtinId="15"/>
    <cellStyle name="常规 13 2 3 2" xfId="72"/>
    <cellStyle name="?鹎%U龡&amp;H齲_x0001_C铣_x0014__x0007__x0001__x0001_ 2 4 5 3 2" xfId="73"/>
    <cellStyle name="标题 1 5 2" xfId="74"/>
    <cellStyle name="解释性文本" xfId="75" builtinId="53"/>
    <cellStyle name="?鹎%U龡&amp;H齲_x0001_C铣_x0014__x0007__x0001__x0001_ 2 3 6 5" xfId="76"/>
    <cellStyle name="标题 1" xfId="77" builtinId="16"/>
    <cellStyle name="货币 2 7 4 3" xfId="78"/>
    <cellStyle name="标题 2" xfId="79" builtinId="17"/>
    <cellStyle name="?鹎%U龡&amp;H齲_x0001_C铣_x0014__x0007__x0001__x0001_ 5_2015财政决算公开" xfId="80"/>
    <cellStyle name="60% - 强调文字颜色 1" xfId="81" builtinId="32"/>
    <cellStyle name="货币[0] 2" xfId="82"/>
    <cellStyle name="标题 3" xfId="83" builtinId="18"/>
    <cellStyle name="常规 12 2 4" xfId="84"/>
    <cellStyle name="?鹎%U龡&amp;H齲_x0001_C铣_x0014__x0007__x0001__x0001_ 2 3 5 4" xfId="85"/>
    <cellStyle name="60% - 强调文字颜色 4" xfId="86" builtinId="44"/>
    <cellStyle name="?鹎%U龡&amp;H齲_x0001_C铣_x0014__x0007__x0001__x0001_ 3 2 4 5" xfId="87"/>
    <cellStyle name="40% - 强调文字颜色 6 3 3_2015财政决算公开" xfId="88"/>
    <cellStyle name="?鹎%U龡&amp;H齲_x0001_C铣_x0014__x0007__x0001__x0001_ 3 4 7" xfId="89"/>
    <cellStyle name="?鹎%U龡&amp;H齲_x0001_C铣_x0014__x0007__x0001__x0001_ 3 2 2 2 5" xfId="90"/>
    <cellStyle name="?鹎%U龡&amp;H齲_x0001_C铣_x0014__x0007__x0001__x0001_ 2 2 2 2 3 3" xfId="91"/>
    <cellStyle name="强调文字颜色 2 2 3 3 2" xfId="92"/>
    <cellStyle name="20% - 强调文字颜色 2 4 2" xfId="93"/>
    <cellStyle name="输出" xfId="94" builtinId="21"/>
    <cellStyle name="计算 2 3 3" xfId="95"/>
    <cellStyle name="常规 5 6 3 2" xfId="96"/>
    <cellStyle name="计算" xfId="97" builtinId="22"/>
    <cellStyle name="货币 2 3 5 3" xfId="98"/>
    <cellStyle name="常规 13 5" xfId="99"/>
    <cellStyle name="检查单元格" xfId="100" builtinId="23"/>
    <cellStyle name="?鹎%U龡&amp;H齲_x0001_C铣_x0014__x0007__x0001__x0001_ 2 4 8" xfId="101"/>
    <cellStyle name="标题 5 3 4" xfId="102"/>
    <cellStyle name="20% - 强调文字颜色 6" xfId="103" builtinId="50"/>
    <cellStyle name="常规 2 2 2 5" xfId="104"/>
    <cellStyle name="40% - 强调文字颜色 4 2 3 3" xfId="105"/>
    <cellStyle name="强调文字颜色 2" xfId="106" builtinId="33"/>
    <cellStyle name="20% - 强调文字颜色 6 3 5" xfId="107"/>
    <cellStyle name="20% - 强调文字颜色 4 5 2 3" xfId="108"/>
    <cellStyle name="链接单元格" xfId="109" builtinId="24"/>
    <cellStyle name="汇总" xfId="110" builtinId="25"/>
    <cellStyle name="20% - 强调文字颜色 1 2 2 2_2015财政决算公开" xfId="111"/>
    <cellStyle name="差_F00DC810C49E00C2E0430A3413167AE0" xfId="112"/>
    <cellStyle name="差 2 3 2" xfId="113"/>
    <cellStyle name="?鹎%U龡&amp;H齲_x0001_C铣_x0014__x0007__x0001__x0001_ 2 5 3" xfId="114"/>
    <cellStyle name="好" xfId="115" builtinId="26"/>
    <cellStyle name="?鹎%U龡&amp;H齲_x0001_C铣_x0014__x0007__x0001__x0001_ 2 4 2 2" xfId="116"/>
    <cellStyle name="货币 2 3 3 3" xfId="117"/>
    <cellStyle name="常规 11 5" xfId="118"/>
    <cellStyle name="?鹎%U龡&amp;H齲_x0001_C铣_x0014__x0007__x0001__x0001_ 2 2 8" xfId="119"/>
    <cellStyle name="标题 5 3 2_2015财政决算公开" xfId="120"/>
    <cellStyle name="?鹎%U龡&amp;H齲_x0001_C铣_x0014__x0007__x0001__x0001_ 2 2" xfId="121"/>
    <cellStyle name="适中" xfId="122" builtinId="28"/>
    <cellStyle name="标题 5 3 3" xfId="123"/>
    <cellStyle name="20% - 强调文字颜色 5" xfId="124" builtinId="46"/>
    <cellStyle name="常规 2 2 2 4" xfId="125"/>
    <cellStyle name="40% - 强调文字颜色 4 2 3 2" xfId="126"/>
    <cellStyle name="强调文字颜色 1" xfId="127" builtinId="29"/>
    <cellStyle name="常规 2 3 2 2 5" xfId="128"/>
    <cellStyle name="?鹎%U龡&amp;H齲_x0001_C铣_x0014__x0007__x0001__x0001_ 2 4 4 3 2" xfId="129"/>
    <cellStyle name="百分比 3 5 2" xfId="130"/>
    <cellStyle name="20% - 强调文字颜色 1" xfId="131" builtinId="30"/>
    <cellStyle name="?鹎%U龡&amp;H齲_x0001_C铣_x0014__x0007__x0001__x0001_ 2 4 9 2" xfId="132"/>
    <cellStyle name="40% - 强调文字颜色 1" xfId="133" builtinId="31"/>
    <cellStyle name="?鹎%U龡&amp;H齲_x0001_C铣_x0014__x0007__x0001__x0001_ 3 4 7 2" xfId="134"/>
    <cellStyle name="?鹎%U龡&amp;H齲_x0001_C铣_x0014__x0007__x0001__x0001_ 3 2 2 2 5 2" xfId="135"/>
    <cellStyle name="百分比 3 5 3" xfId="136"/>
    <cellStyle name="?鹎%U龡&amp;H齲_x0001_C铣_x0014__x0007__x0001__x0001_ 2 2 2 2 3 3 2" xfId="137"/>
    <cellStyle name="20% - 强调文字颜色 2" xfId="138" builtinId="34"/>
    <cellStyle name="40% - 强调文字颜色 2" xfId="139" builtinId="35"/>
    <cellStyle name="输入 2 2 2 3" xfId="140"/>
    <cellStyle name="?鹎%U龡&amp;H齲_x0001_C铣_x0014__x0007__x0001__x0001_ 2" xfId="141"/>
    <cellStyle name="?鹎%U龡&amp;H齲_x0001_C铣_x0014__x0007__x0001__x0001_ 2 3 2_2015财政决算公开" xfId="142"/>
    <cellStyle name="?鹎%U龡&amp;H齲_x0001_C铣_x0014__x0007__x0001__x0001_ 2 2 3 2 2 2" xfId="143"/>
    <cellStyle name="常规 2 2 2 6" xfId="144"/>
    <cellStyle name="40% - 强调文字颜色 4 2 3 4" xfId="145"/>
    <cellStyle name="千位分隔 2 2 4 2" xfId="146"/>
    <cellStyle name="强调文字颜色 3" xfId="147" builtinId="37"/>
    <cellStyle name="常规 2 2 2 7" xfId="148"/>
    <cellStyle name="40% - 强调文字颜色 4 2 3 5" xfId="149"/>
    <cellStyle name="20% - 强调文字颜色 5 5 2 2 2" xfId="150"/>
    <cellStyle name="千位分隔 2 2 4 3" xfId="151"/>
    <cellStyle name="强调文字颜色 4" xfId="152" builtinId="41"/>
    <cellStyle name="标题 5 3 2" xfId="153"/>
    <cellStyle name="20% - 强调文字颜色 4" xfId="154" builtinId="42"/>
    <cellStyle name="常规 26 3" xfId="155"/>
    <cellStyle name="40% - 强调文字颜色 3 3 3 3" xfId="156"/>
    <cellStyle name="40% - 强调文字颜色 4" xfId="157" builtinId="43"/>
    <cellStyle name="60% - 强调文字颜色 3 3 2 2 3" xfId="158"/>
    <cellStyle name="?鹎%U龡&amp;H齲_x0001_C铣_x0014__x0007__x0001__x0001_ 3 4 4 2 2" xfId="159"/>
    <cellStyle name="?鹎%U龡&amp;H齲_x0001_C铣_x0014__x0007__x0001__x0001_ 3 2 2 2 2 2 2" xfId="160"/>
    <cellStyle name="货币 3 4 4 3" xfId="161"/>
    <cellStyle name="?鹎%U龡&amp;H齲_x0001_C铣_x0014__x0007__x0001__x0001_ 2 2 3 6 2" xfId="162"/>
    <cellStyle name="常规 2 2 2 8" xfId="163"/>
    <cellStyle name="百分比 3 2 3 2" xfId="164"/>
    <cellStyle name="60% - 强调文字颜色 6 5 2" xfId="165"/>
    <cellStyle name="千位分隔 2 2 4 4" xfId="166"/>
    <cellStyle name="强调文字颜色 5" xfId="167" builtinId="45"/>
    <cellStyle name="?鹎%U龡&amp;H齲_x0001_C铣_x0014__x0007__x0001__x0001_ 2 2 2 3 2 2" xfId="168"/>
    <cellStyle name="40% - 强调文字颜色 5" xfId="169" builtinId="47"/>
    <cellStyle name="40% - 强调文字颜色 6 6 3" xfId="170"/>
    <cellStyle name="常规 13 2 2 2" xfId="171"/>
    <cellStyle name="60% - 强调文字颜色 4 2 4 3" xfId="172"/>
    <cellStyle name="?鹎%U龡&amp;H齲_x0001_C铣_x0014__x0007__x0001__x0001_ 2 4 5 2 2" xfId="173"/>
    <cellStyle name="适中 3 2 2 2 2" xfId="174"/>
    <cellStyle name="60% - 着色 6 2" xfId="175"/>
    <cellStyle name="20% - 强调文字颜色 1 2_2015财政决算公开" xfId="176"/>
    <cellStyle name="60% - 强调文字颜色 5" xfId="177" builtinId="48"/>
    <cellStyle name="20% - 强调文字颜色 2 6 2" xfId="178"/>
    <cellStyle name="?鹎%U龡&amp;H齲_x0001_C铣_x0014__x0007__x0001__x0001_ 3 2 2 5 2 2" xfId="179"/>
    <cellStyle name="20% - 强调文字颜色 2 2 2 2 2" xfId="180"/>
    <cellStyle name="20% - 强调文字颜色 1 9" xfId="181"/>
    <cellStyle name="?鹎%U龡&amp;H齲_x0001_C铣_x0014__x0007__x0001__x0001_ 3 2 2 4 5" xfId="182"/>
    <cellStyle name="?鹎%U龡&amp;H齲_x0001_C铣_x0014__x0007__x0001__x0001_ 2 4 2 3 3 2" xfId="183"/>
    <cellStyle name="常规 2 4 2 2 5" xfId="184"/>
    <cellStyle name="?鹎%U龡&amp;H齲_x0001_C铣_x0014__x0007__x0001__x0001_ 2 2 11 2" xfId="185"/>
    <cellStyle name="常规 2 2 2 9" xfId="186"/>
    <cellStyle name="百分比 3 2 3 3" xfId="187"/>
    <cellStyle name="60% - 强调文字颜色 6 5 3" xfId="188"/>
    <cellStyle name="千位分隔 2 2 4 5" xfId="189"/>
    <cellStyle name="强调文字颜色 6" xfId="190" builtinId="49"/>
    <cellStyle name="?鹎%U龡&amp;H齲_x0001_C铣_x0014__x0007__x0001__x0001_ 2 3 2 4 3" xfId="191"/>
    <cellStyle name="货币 2 3 3 3 2" xfId="192"/>
    <cellStyle name="解释性文本 3 3" xfId="193"/>
    <cellStyle name="?鹎%U龡&amp;H齲_x0001_C铣_x0014__x0007__x0001__x0001_ 2 2 8 2" xfId="194"/>
    <cellStyle name="?鹎%U龡&amp;H齲_x0001_C铣_x0014__x0007__x0001__x0001_ 2 2 2" xfId="195"/>
    <cellStyle name="40% - 强调文字颜色 6" xfId="196" builtinId="51"/>
    <cellStyle name="?鹎%U龡&amp;H齲_x0001_C铣_x0014__x0007__x0001__x0001_ 2 3 2 4 3 2" xfId="197"/>
    <cellStyle name="常规 8 4 3" xfId="198"/>
    <cellStyle name="20% - 强调文字颜色 1 2 3 2 2" xfId="199"/>
    <cellStyle name="?鹎%U龡&amp;H齲_x0001_C铣_x0014__x0007__x0001__x0001_ 2 2 3 4 5" xfId="200"/>
    <cellStyle name="?鹎%U龡&amp;H齲_x0001_C铣_x0014__x0007__x0001__x0001_ 2 2 2 2" xfId="201"/>
    <cellStyle name="?鹎%U龡&amp;H齲_x0001_C铣_x0014__x0007__x0001__x0001_ 3 2 5 4 2" xfId="202"/>
    <cellStyle name="常规 48 3" xfId="203"/>
    <cellStyle name="?鹎%U龡&amp;H齲_x0001_C铣_x0014__x0007__x0001__x0001_ 3 2 2 3 4 2" xfId="204"/>
    <cellStyle name="常规 7 2 2 2 2" xfId="205"/>
    <cellStyle name="百分比 4 4 3" xfId="206"/>
    <cellStyle name="?鹎%U龡&amp;H齲_x0001_C铣_x0014__x0007__x0001__x0001_ 2 2 2 2 4 2 2" xfId="207"/>
    <cellStyle name="60% - 强调文字颜色 6" xfId="208" builtinId="52"/>
    <cellStyle name="?鹎%U龡&amp;H齲_x0001_C铣_x0014__x0007__x0001__x0001_" xfId="209"/>
    <cellStyle name="?鹎%U龡&amp;H齲_x0001_C铣_x0014__x0007__x0001__x0001_ 2 4 2 3 2" xfId="210"/>
    <cellStyle name="?鹎%U龡&amp;H齲_x0001_C铣_x0014__x0007__x0001__x0001_ 2 2 10" xfId="211"/>
    <cellStyle name="?鹎%U龡&amp;H齲_x0001_C铣_x0014__x0007__x0001__x0001_ 2 3 2 4 4" xfId="212"/>
    <cellStyle name="常规 5 5 2 2" xfId="213"/>
    <cellStyle name="?鹎%U龡&amp;H齲_x0001_C铣_x0014__x0007__x0001__x0001_ 3 3 3_2015财政决算公开" xfId="214"/>
    <cellStyle name="?鹎%U龡&amp;H齲_x0001_C铣_x0014__x0007__x0001__x0001_ 2 2 3" xfId="215"/>
    <cellStyle name="40% - 强调文字颜色 6 3 2 4" xfId="216"/>
    <cellStyle name="千位分隔 4 3 3 2" xfId="217"/>
    <cellStyle name="?鹎%U龡&amp;H齲_x0001_C铣_x0014__x0007__x0001__x0001_ 2 2 2 10" xfId="218"/>
    <cellStyle name="?鹎%U龡&amp;H齲_x0001_C铣_x0014__x0007__x0001__x0001_ 2 4 2 3 2 2" xfId="219"/>
    <cellStyle name="?鹎%U龡&amp;H齲_x0001_C铣_x0014__x0007__x0001__x0001_ 3 2 5 5" xfId="220"/>
    <cellStyle name="?鹎%U龡&amp;H齲_x0001_C铣_x0014__x0007__x0001__x0001_ 3 2 2 3 5" xfId="221"/>
    <cellStyle name="常规 7 2 2 3" xfId="222"/>
    <cellStyle name="40% - 强调文字颜色 2 5 2_2015财政决算公开" xfId="223"/>
    <cellStyle name="?鹎%U龡&amp;H齲_x0001_C铣_x0014__x0007__x0001__x0001_ 2 2 2 2 4 3" xfId="224"/>
    <cellStyle name="?鹎%U龡&amp;H齲_x0001_C铣_x0014__x0007__x0001__x0001_ 2 2 10 2" xfId="225"/>
    <cellStyle name="常规 2 2 2 2 3_2015财政决算公开" xfId="226"/>
    <cellStyle name="强调文字颜色 2 2 3 5" xfId="227"/>
    <cellStyle name="20% - 强调文字颜色 2 6" xfId="228"/>
    <cellStyle name="?鹎%U龡&amp;H齲_x0001_C铣_x0014__x0007__x0001__x0001_ 3 2 2 5 2" xfId="229"/>
    <cellStyle name="?鹎%U龡&amp;H齲_x0001_C铣_x0014__x0007__x0001__x0001_ 2 4 2 3 3" xfId="230"/>
    <cellStyle name="常规 2 4 2 3 2" xfId="231"/>
    <cellStyle name="?鹎%U龡&amp;H齲_x0001_C铣_x0014__x0007__x0001__x0001_ 2 2 2 2 4_2015财政决算公开" xfId="232"/>
    <cellStyle name="?鹎%U龡&amp;H齲_x0001_C铣_x0014__x0007__x0001__x0001_ 2 2 11" xfId="233"/>
    <cellStyle name="60% - 强调文字颜色 4 4 3 2" xfId="234"/>
    <cellStyle name="20% - 强调文字颜色 2 7" xfId="235"/>
    <cellStyle name="?鹎%U龡&amp;H齲_x0001_C铣_x0014__x0007__x0001__x0001_ 3 2 2 5 3" xfId="236"/>
    <cellStyle name="?鹎%U龡&amp;H齲_x0001_C铣_x0014__x0007__x0001__x0001_ 2 4 2 3 4" xfId="237"/>
    <cellStyle name="?鹎%U龡&amp;H齲_x0001_C铣_x0014__x0007__x0001__x0001_ 4 5_2015财政决算公开" xfId="238"/>
    <cellStyle name="?鹎%U龡&amp;H齲_x0001_C铣_x0014__x0007__x0001__x0001_ 2 2 12" xfId="239"/>
    <cellStyle name="?鹎%U龡&amp;H齲_x0001_C铣_x0014__x0007__x0001__x0001_ 2 2 2 2 2" xfId="240"/>
    <cellStyle name="?鹎%U龡&amp;H齲_x0001_C铣_x0014__x0007__x0001__x0001_ 3 2 3 4" xfId="241"/>
    <cellStyle name="?鹎%U龡&amp;H齲_x0001_C铣_x0014__x0007__x0001__x0001_ 2 2 2 2 2 2" xfId="242"/>
    <cellStyle name="?鹎%U龡&amp;H齲_x0001_C铣_x0014__x0007__x0001__x0001_ 4 6 4" xfId="243"/>
    <cellStyle name="?鹎%U龡&amp;H齲_x0001_C铣_x0014__x0007__x0001__x0001_ 3 2 3 4 2" xfId="244"/>
    <cellStyle name="百分比 2 4 3" xfId="245"/>
    <cellStyle name="?鹎%U龡&amp;H齲_x0001_C铣_x0014__x0007__x0001__x0001_ 2 2 2 2 2 2 2" xfId="246"/>
    <cellStyle name="?鹎%U龡&amp;H齲_x0001_C铣_x0014__x0007__x0001__x0001_ 3 2 3 6" xfId="247"/>
    <cellStyle name="?鹎%U龡&amp;H齲_x0001_C铣_x0014__x0007__x0001__x0001_ 4 4 4 2" xfId="248"/>
    <cellStyle name="?鹎%U龡&amp;H齲_x0001_C铣_x0014__x0007__x0001__x0001_ 2 2 2 2 2 4" xfId="249"/>
    <cellStyle name="?鹎%U龡&amp;H齲_x0001_C铣_x0014__x0007__x0001__x0001_ 3 2 3 2 2 2" xfId="250"/>
    <cellStyle name="常规 4 2 9" xfId="251"/>
    <cellStyle name="?鹎%U龡&amp;H齲_x0001_C铣_x0014__x0007__x0001__x0001_ 3 2 3 6 2" xfId="252"/>
    <cellStyle name="60% - 强调文字颜色 4 3 2 2 3" xfId="253"/>
    <cellStyle name="?鹎%U龡&amp;H齲_x0001_C铣_x0014__x0007__x0001__x0001_ 2 2 2 2 2 4 2" xfId="254"/>
    <cellStyle name="?鹎%U龡&amp;H齲_x0001_C铣_x0014__x0007__x0001__x0001_ 3 2 3 7" xfId="255"/>
    <cellStyle name="?鹎%U龡&amp;H齲_x0001_C铣_x0014__x0007__x0001__x0001_ 2 2 2 2 2 5" xfId="256"/>
    <cellStyle name="货币 2 7 2" xfId="257"/>
    <cellStyle name="?鹎%U龡&amp;H齲_x0001_C铣_x0014__x0007__x0001__x0001_ 2 2 3 2 3" xfId="258"/>
    <cellStyle name="?鹎%U龡&amp;H齲_x0001_C铣_x0014__x0007__x0001__x0001_ 2 2 2 2 2_2015财政决算公开" xfId="259"/>
    <cellStyle name="?鹎%U龡&amp;H齲_x0001_C铣_x0014__x0007__x0001__x0001_ 2 2 2 2 3" xfId="260"/>
    <cellStyle name="?鹎%U龡&amp;H齲_x0001_C铣_x0014__x0007__x0001__x0001_ 3 2 4 4" xfId="261"/>
    <cellStyle name="?鹎%U龡&amp;H齲_x0001_C铣_x0014__x0007__x0001__x0001_ 3 4 6" xfId="262"/>
    <cellStyle name="?鹎%U龡&amp;H齲_x0001_C铣_x0014__x0007__x0001__x0001_ 3 2 2 2 4" xfId="263"/>
    <cellStyle name="?鹎%U龡&amp;H齲_x0001_C铣_x0014__x0007__x0001__x0001_ 2 2 2 2 3 2" xfId="264"/>
    <cellStyle name="?鹎%U龡&amp;H齲_x0001_C铣_x0014__x0007__x0001__x0001_ 3 2 4 4 2" xfId="265"/>
    <cellStyle name="常规 6 2 2 4" xfId="266"/>
    <cellStyle name="?鹎%U龡&amp;H齲_x0001_C铣_x0014__x0007__x0001__x0001_ 3 4 6 2" xfId="267"/>
    <cellStyle name="?鹎%U龡&amp;H齲_x0001_C铣_x0014__x0007__x0001__x0001_ 3 2 2 2 4 2" xfId="268"/>
    <cellStyle name="百分比 3 4 3" xfId="269"/>
    <cellStyle name="?鹎%U龡&amp;H齲_x0001_C铣_x0014__x0007__x0001__x0001_ 2 2 2 2 3 2 2" xfId="270"/>
    <cellStyle name="好_司法部2010年度中央部门决算（草案）报" xfId="271"/>
    <cellStyle name="?鹎%U龡&amp;H齲_x0001_C铣_x0014__x0007__x0001__x0001_ 2 2 2 2 3 4" xfId="272"/>
    <cellStyle name="?鹎%U龡&amp;H齲_x0001_C铣_x0014__x0007__x0001__x0001_ 3 2 3 2 3 2" xfId="273"/>
    <cellStyle name="?鹎%U龡&amp;H齲_x0001_C铣_x0014__x0007__x0001__x0001_ 3 4 8" xfId="274"/>
    <cellStyle name="?鹎%U龡&amp;H齲_x0001_C铣_x0014__x0007__x0001__x0001_ 3 2 2 2 6" xfId="275"/>
    <cellStyle name="常规 7 2 2" xfId="276"/>
    <cellStyle name="?鹎%U龡&amp;H齲_x0001_C铣_x0014__x0007__x0001__x0001_ 2 2 2 2 4" xfId="277"/>
    <cellStyle name="?鹎%U龡&amp;H齲_x0001_C铣_x0014__x0007__x0001__x0001_ 3 2 5 4" xfId="278"/>
    <cellStyle name="?鹎%U龡&amp;H齲_x0001_C铣_x0014__x0007__x0001__x0001_ 3 2 2 3 4" xfId="279"/>
    <cellStyle name="常规 7 2 2 2" xfId="280"/>
    <cellStyle name="?鹎%U龡&amp;H齲_x0001_C铣_x0014__x0007__x0001__x0001_ 2 2 2 2 4 2" xfId="281"/>
    <cellStyle name="?鹎%U龡&amp;H齲_x0001_C铣_x0014__x0007__x0001__x0001_ 2 2 2 2 4 3 2" xfId="282"/>
    <cellStyle name="常规 7 2 2 4" xfId="283"/>
    <cellStyle name="?鹎%U龡&amp;H齲_x0001_C铣_x0014__x0007__x0001__x0001_ 2 2 2 2 4 4" xfId="284"/>
    <cellStyle name="?鹎%U龡&amp;H齲_x0001_C铣_x0014__x0007__x0001__x0001_ 3 2 3 2 4 2" xfId="285"/>
    <cellStyle name="?鹎%U龡&amp;H齲_x0001_C铣_x0014__x0007__x0001__x0001_ 2 2 2 2 4 4 2" xfId="286"/>
    <cellStyle name="输入 3 3 2" xfId="287"/>
    <cellStyle name="?鹎%U龡&amp;H齲_x0001_C铣_x0014__x0007__x0001__x0001_ 2 2 2 2 4 5" xfId="288"/>
    <cellStyle name="常规 7 2 3" xfId="289"/>
    <cellStyle name="?鹎%U龡&amp;H齲_x0001_C铣_x0014__x0007__x0001__x0001_ 2 2 2 2 5" xfId="290"/>
    <cellStyle name="常规 5 2 3 2 2" xfId="291"/>
    <cellStyle name="60% - 强调文字颜色 4 4 2 3" xfId="292"/>
    <cellStyle name="20% - 强调文字颜色 1 8" xfId="293"/>
    <cellStyle name="?鹎%U龡&amp;H齲_x0001_C铣_x0014__x0007__x0001__x0001_ 3 2 2 4 4" xfId="294"/>
    <cellStyle name="货币 3 2 3 3 3" xfId="295"/>
    <cellStyle name="?鹎%U龡&amp;H齲_x0001_C铣_x0014__x0007__x0001__x0001_ 2 4 2 2 5" xfId="296"/>
    <cellStyle name="常规 7 2 3 2" xfId="297"/>
    <cellStyle name="?鹎%U龡&amp;H齲_x0001_C铣_x0014__x0007__x0001__x0001_ 2 2 2 2 5 2" xfId="298"/>
    <cellStyle name="常规 2 2 2 2 5" xfId="299"/>
    <cellStyle name="?鹎%U龡&amp;H齲_x0001_C铣_x0014__x0007__x0001__x0001_ 2 3 4 3 2" xfId="300"/>
    <cellStyle name="常规 7 2 4" xfId="301"/>
    <cellStyle name="?鹎%U龡&amp;H齲_x0001_C铣_x0014__x0007__x0001__x0001_ 2 2 2 2 6" xfId="302"/>
    <cellStyle name="样式 1" xfId="303"/>
    <cellStyle name="常规 5 2 3 3 2" xfId="304"/>
    <cellStyle name="20% - 强调文字颜色 2 8" xfId="305"/>
    <cellStyle name="?鹎%U龡&amp;H齲_x0001_C铣_x0014__x0007__x0001__x0001_ 3 2 2 5 4" xfId="306"/>
    <cellStyle name="?鹎%U龡&amp;H齲_x0001_C铣_x0014__x0007__x0001__x0001_ 2 2 2 2 6 2" xfId="307"/>
    <cellStyle name="常规 5 2 3 4" xfId="308"/>
    <cellStyle name="常规 13 4 2" xfId="309"/>
    <cellStyle name="?鹎%U龡&amp;H齲_x0001_C铣_x0014__x0007__x0001__x0001_ 2 4 7 2" xfId="310"/>
    <cellStyle name="常规 7 2 5" xfId="311"/>
    <cellStyle name="?鹎%U龡&amp;H齲_x0001_C铣_x0014__x0007__x0001__x0001_ 2 2 2 2 7" xfId="312"/>
    <cellStyle name="20% - 强调文字颜色 3 8" xfId="313"/>
    <cellStyle name="?鹎%U龡&amp;H齲_x0001_C铣_x0014__x0007__x0001__x0001_ 3 2 2 6 4" xfId="314"/>
    <cellStyle name="警告文本 2 3" xfId="315"/>
    <cellStyle name="百分比 2 2 2 2 4" xfId="316"/>
    <cellStyle name="20% - 强调文字颜色 1 4 2 2 2" xfId="317"/>
    <cellStyle name="?鹎%U龡&amp;H齲_x0001_C铣_x0014__x0007__x0001__x0001_ 2 4 2 4 5" xfId="318"/>
    <cellStyle name="常规 12 3_2015财政决算公开" xfId="319"/>
    <cellStyle name="?鹎%U龡&amp;H齲_x0001_C铣_x0014__x0007__x0001__x0001_ 2 2 2 2 7 2" xfId="320"/>
    <cellStyle name="?鹎%U龡&amp;H齲_x0001_C铣_x0014__x0007__x0001__x0001_ 2 3 6_2015财政决算公开" xfId="321"/>
    <cellStyle name="?鹎%U龡&amp;H齲_x0001_C铣_x0014__x0007__x0001__x0001_ 2 2 2 2 8" xfId="322"/>
    <cellStyle name="好 4 4" xfId="323"/>
    <cellStyle name="常规 14" xfId="324"/>
    <cellStyle name="?鹎%U龡&amp;H齲_x0001_C铣_x0014__x0007__x0001__x0001_ 2 2 2 6 4 2" xfId="325"/>
    <cellStyle name="20% - 强调文字颜色 3 3 3 3" xfId="326"/>
    <cellStyle name="?鹎%U龡&amp;H齲_x0001_C铣_x0014__x0007__x0001__x0001_ 2 2 2 2_2015财政决算公开" xfId="327"/>
    <cellStyle name="?鹎%U龡&amp;H齲_x0001_C铣_x0014__x0007__x0001__x0001_ 2 2 2 3" xfId="328"/>
    <cellStyle name="?鹎%U龡&amp;H齲_x0001_C铣_x0014__x0007__x0001__x0001_ 2 2 2 3 2" xfId="329"/>
    <cellStyle name="货币 2 2 3 2 2" xfId="330"/>
    <cellStyle name="常规 2 5 4" xfId="331"/>
    <cellStyle name="?鹎%U龡&amp;H齲_x0001_C铣_x0014__x0007__x0001__x0001_ 3 2 3 2_2015财政决算公开" xfId="332"/>
    <cellStyle name="?鹎%U龡&amp;H齲_x0001_C铣_x0014__x0007__x0001__x0001_ 2 2 2 3 3" xfId="333"/>
    <cellStyle name="?鹎%U龡&amp;H齲_x0001_C铣_x0014__x0007__x0001__x0001_ 3 2 3 2 4" xfId="334"/>
    <cellStyle name="?鹎%U龡&amp;H齲_x0001_C铣_x0014__x0007__x0001__x0001_ 2 2 2 3 3 2" xfId="335"/>
    <cellStyle name="常规 7 3 2" xfId="336"/>
    <cellStyle name="?鹎%U龡&amp;H齲_x0001_C铣_x0014__x0007__x0001__x0001_ 2 2 2 3 4" xfId="337"/>
    <cellStyle name="?鹎%U龡&amp;H齲_x0001_C铣_x0014__x0007__x0001__x0001_ 2 2 3_2015财政决算公开" xfId="338"/>
    <cellStyle name="?鹎%U龡&amp;H齲_x0001_C铣_x0014__x0007__x0001__x0001_ 3 2 3 3 4" xfId="339"/>
    <cellStyle name="常规 7 3 2 2" xfId="340"/>
    <cellStyle name="?鹎%U龡&amp;H齲_x0001_C铣_x0014__x0007__x0001__x0001_ 2 2 2 3 4 2" xfId="341"/>
    <cellStyle name="标题 4 2" xfId="342"/>
    <cellStyle name="?鹎%U龡&amp;H齲_x0001_C铣_x0014__x0007__x0001__x0001_ 2 3 2 3 2 2" xfId="343"/>
    <cellStyle name="常规 7 3 3" xfId="344"/>
    <cellStyle name="?鹎%U龡&amp;H齲_x0001_C铣_x0014__x0007__x0001__x0001_ 2 2 2 3 5" xfId="345"/>
    <cellStyle name="?鹎%U龡&amp;H齲_x0001_C铣_x0014__x0007__x0001__x0001_ 2 3 10" xfId="346"/>
    <cellStyle name="?鹎%U龡&amp;H齲_x0001_C铣_x0014__x0007__x0001__x0001_ 2 2 2 4" xfId="347"/>
    <cellStyle name="?鹎%U龡&amp;H齲_x0001_C铣_x0014__x0007__x0001__x0001_ 2 2 3 3_2015财政决算公开" xfId="348"/>
    <cellStyle name="常规 2 6 3" xfId="349"/>
    <cellStyle name="60% - 强调文字颜色 6 2_2015财政决算公开" xfId="350"/>
    <cellStyle name="货币 3 3 2 3" xfId="351"/>
    <cellStyle name="?鹎%U龡&amp;H齲_x0001_C铣_x0014__x0007__x0001__x0001_ 2 2 2 4 2" xfId="352"/>
    <cellStyle name="60% - 强调文字颜色 5 3 2 2" xfId="353"/>
    <cellStyle name="?鹎%U龡&amp;H齲_x0001_C铣_x0014__x0007__x0001__x0001_ 2 2 2 8" xfId="354"/>
    <cellStyle name="?鹎%U龡&amp;H齲_x0001_C铣_x0014__x0007__x0001__x0001_ 2 2 2 4 2 2" xfId="355"/>
    <cellStyle name="?鹎%U龡&amp;H齲_x0001_C铣_x0014__x0007__x0001__x0001_ 2 2 2 4 3" xfId="356"/>
    <cellStyle name="40% - 强调文字颜色 5 3 2 3 2" xfId="357"/>
    <cellStyle name="?鹎%U龡&amp;H齲_x0001_C铣_x0014__x0007__x0001__x0001_ 3 4 4 4" xfId="358"/>
    <cellStyle name="?鹎%U龡&amp;H齲_x0001_C铣_x0014__x0007__x0001__x0001_ 3 2 2 2 2 4" xfId="359"/>
    <cellStyle name="60% - 强调文字颜色 5 3 3 2" xfId="360"/>
    <cellStyle name="检查单元格 3 2 2 2" xfId="361"/>
    <cellStyle name="?鹎%U龡&amp;H齲_x0001_C铣_x0014__x0007__x0001__x0001_ 2 2 3 8" xfId="362"/>
    <cellStyle name="?鹎%U龡&amp;H齲_x0001_C铣_x0014__x0007__x0001__x0001_ 2 2 2 4 3 2" xfId="363"/>
    <cellStyle name="常规 7 4 2" xfId="364"/>
    <cellStyle name="常规 4 2 3 2 2" xfId="365"/>
    <cellStyle name="?鹎%U龡&amp;H齲_x0001_C铣_x0014__x0007__x0001__x0001_ 2 2 2 4 4" xfId="366"/>
    <cellStyle name="?鹎%U龡&amp;H齲_x0001_C铣_x0014__x0007__x0001__x0001_ 3 4 5 4" xfId="367"/>
    <cellStyle name="?鹎%U龡&amp;H齲_x0001_C铣_x0014__x0007__x0001__x0001_ 3 2 2 2 3 4" xfId="368"/>
    <cellStyle name="?鹎%U龡&amp;H齲_x0001_C铣_x0014__x0007__x0001__x0001_ 2 2 2 4 4 2" xfId="369"/>
    <cellStyle name="标题 5 2" xfId="370"/>
    <cellStyle name="?鹎%U龡&amp;H齲_x0001_C铣_x0014__x0007__x0001__x0001_ 2 3 2 3 3 2" xfId="371"/>
    <cellStyle name="20% - 强调文字颜色 5 3 3_2015财政决算公开" xfId="372"/>
    <cellStyle name="60% - 强调文字颜色 5 3 5" xfId="373"/>
    <cellStyle name="解释性文本 2 3 2" xfId="374"/>
    <cellStyle name="?鹎%U龡&amp;H齲_x0001_C铣_x0014__x0007__x0001__x0001_ 2 2 7 2 2" xfId="375"/>
    <cellStyle name="常规 7 4 3" xfId="376"/>
    <cellStyle name="20% - 强调文字颜色 1 2 2 2 2" xfId="377"/>
    <cellStyle name="?鹎%U龡&amp;H齲_x0001_C铣_x0014__x0007__x0001__x0001_ 2 2 2 4 5" xfId="378"/>
    <cellStyle name="?鹎%U龡&amp;H齲_x0001_C铣_x0014__x0007__x0001__x0001_ 2 2 2 4_2015财政决算公开" xfId="379"/>
    <cellStyle name="?鹎%U龡&amp;H齲_x0001_C铣_x0014__x0007__x0001__x0001_ 2 3 3 2 2" xfId="380"/>
    <cellStyle name="40% - 强调文字颜色 1 2 3 3 2" xfId="381"/>
    <cellStyle name="?鹎%U龡&amp;H齲_x0001_C铣_x0014__x0007__x0001__x0001_ 2 2 2 5" xfId="382"/>
    <cellStyle name="60% - 强调文字颜色 5 4 2 2" xfId="383"/>
    <cellStyle name="?鹎%U龡&amp;H齲_x0001_C铣_x0014__x0007__x0001__x0001_ 3 3 2 4 3" xfId="384"/>
    <cellStyle name="?鹎%U龡&amp;H齲_x0001_C铣_x0014__x0007__x0001__x0001_ 2 3 2 8" xfId="385"/>
    <cellStyle name="差 4" xfId="386"/>
    <cellStyle name="?鹎%U龡&amp;H齲_x0001_C铣_x0014__x0007__x0001__x0001_ 2 2 2 5 2 2" xfId="387"/>
    <cellStyle name="?鹎%U龡&amp;H齲_x0001_C铣_x0014__x0007__x0001__x0001_ 2 2 2 5 3" xfId="388"/>
    <cellStyle name="?鹎%U龡&amp;H齲_x0001_C铣_x0014__x0007__x0001__x0001_ 2 2 2 5 3 2" xfId="389"/>
    <cellStyle name="常规 4 2 3 3 2" xfId="390"/>
    <cellStyle name="?鹎%U龡&amp;H齲_x0001_C铣_x0014__x0007__x0001__x0001_ 2 2 2 5 4" xfId="391"/>
    <cellStyle name="60% - 强调文字颜色 5 2 3 5" xfId="392"/>
    <cellStyle name="?鹎%U龡&amp;H齲_x0001_C铣_x0014__x0007__x0001__x0001_ 2 2 2 5_2015财政决算公开" xfId="393"/>
    <cellStyle name="?鹎%U龡&amp;H齲_x0001_C铣_x0014__x0007__x0001__x0001_ 2 2 2 6" xfId="394"/>
    <cellStyle name="货币 3 3 4 3" xfId="395"/>
    <cellStyle name="?鹎%U龡&amp;H齲_x0001_C铣_x0014__x0007__x0001__x0001_ 2 2 2 6 2" xfId="396"/>
    <cellStyle name="60% - 强调文字颜色 5 5 2 2" xfId="397"/>
    <cellStyle name="强调文字颜色 4 2 3 2 3" xfId="398"/>
    <cellStyle name="?鹎%U龡&amp;H齲_x0001_C铣_x0014__x0007__x0001__x0001_ 5 3" xfId="399"/>
    <cellStyle name="?鹎%U龡&amp;H齲_x0001_C铣_x0014__x0007__x0001__x0001_ 2 4 2 8" xfId="400"/>
    <cellStyle name="好 2 4" xfId="401"/>
    <cellStyle name="40% - 强调文字颜色 5 3" xfId="402"/>
    <cellStyle name="?鹎%U龡&amp;H齲_x0001_C铣_x0014__x0007__x0001__x0001_ 2 2 2 6 2 2" xfId="403"/>
    <cellStyle name="?鹎%U龡&amp;H齲_x0001_C铣_x0014__x0007__x0001__x0001_ 2 2 2 6 3" xfId="404"/>
    <cellStyle name="好 3 4" xfId="405"/>
    <cellStyle name="40% - 强调文字颜色 6 3" xfId="406"/>
    <cellStyle name="?鹎%U龡&amp;H齲_x0001_C铣_x0014__x0007__x0001__x0001_ 2 2 2 6 3 2" xfId="407"/>
    <cellStyle name="常规 4 2 3 4 2" xfId="408"/>
    <cellStyle name="?鹎%U龡&amp;H齲_x0001_C铣_x0014__x0007__x0001__x0001_ 2 2 2 6 4" xfId="409"/>
    <cellStyle name="40% - 强调文字颜色 6 2 4 2 2" xfId="410"/>
    <cellStyle name="?鹎%U龡&amp;H齲_x0001_C铣_x0014__x0007__x0001__x0001_ 2 2 7 4 2" xfId="411"/>
    <cellStyle name="?鹎%U龡&amp;H齲_x0001_C铣_x0014__x0007__x0001__x0001_ 2 2 2 6 5" xfId="412"/>
    <cellStyle name="?鹎%U龡&amp;H齲_x0001_C铣_x0014__x0007__x0001__x0001_ 2 2 2 6_2015财政决算公开" xfId="413"/>
    <cellStyle name="?鹎%U龡&amp;H齲_x0001_C铣_x0014__x0007__x0001__x0001_ 3 2 5 2 2" xfId="414"/>
    <cellStyle name="常规 51 3" xfId="415"/>
    <cellStyle name="?鹎%U龡&amp;H齲_x0001_C铣_x0014__x0007__x0001__x0001_ 3 2 2 3 2 2" xfId="416"/>
    <cellStyle name="?鹎%U龡&amp;H齲_x0001_C铣_x0014__x0007__x0001__x0001_ 2 2 2 7" xfId="417"/>
    <cellStyle name="?鹎%U龡&amp;H齲_x0001_C铣_x0014__x0007__x0001__x0001_ 2 2 2 7 2" xfId="418"/>
    <cellStyle name="60% - 强调文字颜色 5 3 2 2 2" xfId="419"/>
    <cellStyle name="?鹎%U龡&amp;H齲_x0001_C铣_x0014__x0007__x0001__x0001_ 2 2 2 8 2" xfId="420"/>
    <cellStyle name="60% - 强调文字颜色 5 3 2 3" xfId="421"/>
    <cellStyle name="?鹎%U龡&amp;H齲_x0001_C铣_x0014__x0007__x0001__x0001_ 2 2 2 9" xfId="422"/>
    <cellStyle name="60% - 强调文字颜色 5 3 2 3 2" xfId="423"/>
    <cellStyle name="?鹎%U龡&amp;H齲_x0001_C铣_x0014__x0007__x0001__x0001_ 2 2 2 9 2" xfId="424"/>
    <cellStyle name="20% - 强调文字颜色 1 3 2 2 2" xfId="425"/>
    <cellStyle name="?鹎%U龡&amp;H齲_x0001_C铣_x0014__x0007__x0001__x0001_ 2 3 2 4 5" xfId="426"/>
    <cellStyle name="?鹎%U龡&amp;H齲_x0001_C铣_x0014__x0007__x0001__x0001_ 2 2 4" xfId="427"/>
    <cellStyle name="?鹎%U龡&amp;H齲_x0001_C铣_x0014__x0007__x0001__x0001_ 2 2 2_2015财政决算公开" xfId="428"/>
    <cellStyle name="?鹎%U龡&amp;H齲_x0001_C铣_x0014__x0007__x0001__x0001_ 2 3 2 4 4 2" xfId="429"/>
    <cellStyle name="?鹎%U龡&amp;H齲_x0001_C铣_x0014__x0007__x0001__x0001_ 2 2 3 2" xfId="430"/>
    <cellStyle name="货币 2 7 2 2" xfId="431"/>
    <cellStyle name="?鹎%U龡&amp;H齲_x0001_C铣_x0014__x0007__x0001__x0001_ 2 2 3 2 3 2" xfId="432"/>
    <cellStyle name="货币 2 7 3" xfId="433"/>
    <cellStyle name="常规 8 2 2" xfId="434"/>
    <cellStyle name="?鹎%U龡&amp;H齲_x0001_C铣_x0014__x0007__x0001__x0001_ 2 2 3 2 4" xfId="435"/>
    <cellStyle name="货币 2 7 3 2" xfId="436"/>
    <cellStyle name="常规 8 2 2 2" xfId="437"/>
    <cellStyle name="?鹎%U龡&amp;H齲_x0001_C铣_x0014__x0007__x0001__x0001_ 2 2 3 2 4 2" xfId="438"/>
    <cellStyle name="货币 2 7 4" xfId="439"/>
    <cellStyle name="常规 8 2 3" xfId="440"/>
    <cellStyle name="?鹎%U龡&amp;H齲_x0001_C铣_x0014__x0007__x0001__x0001_ 2 2 3 2 5" xfId="441"/>
    <cellStyle name="?鹎%U龡&amp;H齲_x0001_C铣_x0014__x0007__x0001__x0001_ 2 3 2" xfId="442"/>
    <cellStyle name="解释性文本 4 3" xfId="443"/>
    <cellStyle name="?鹎%U龡&amp;H齲_x0001_C铣_x0014__x0007__x0001__x0001_ 2 2 9 2" xfId="444"/>
    <cellStyle name="20% - 强调文字颜色 1 2 4 2" xfId="445"/>
    <cellStyle name="?鹎%U龡&amp;H齲_x0001_C铣_x0014__x0007__x0001__x0001_ 2 2 3 2_2015财政决算公开" xfId="446"/>
    <cellStyle name="?鹎%U龡&amp;H齲_x0001_C铣_x0014__x0007__x0001__x0001_ 2 2 3 3" xfId="447"/>
    <cellStyle name="?鹎%U龡&amp;H齲_x0001_C铣_x0014__x0007__x0001__x0001_ 2 2 3 3 2" xfId="448"/>
    <cellStyle name="?鹎%U龡&amp;H齲_x0001_C铣_x0014__x0007__x0001__x0001_ 2 4" xfId="449"/>
    <cellStyle name="?鹎%U龡&amp;H齲_x0001_C铣_x0014__x0007__x0001__x0001_ 2 2 3 3 2 2" xfId="450"/>
    <cellStyle name="货币 2 8 2" xfId="451"/>
    <cellStyle name="?鹎%U龡&amp;H齲_x0001_C铣_x0014__x0007__x0001__x0001_ 2 2 3 3 3" xfId="452"/>
    <cellStyle name="计算 2 4" xfId="453"/>
    <cellStyle name="?鹎%U龡&amp;H齲_x0001_C铣_x0014__x0007__x0001__x0001_ 2 2 3 3 3 2" xfId="454"/>
    <cellStyle name="60% - 强调文字颜色 2 5 3 2" xfId="455"/>
    <cellStyle name="60% - 强调文字颜色 6 2 4" xfId="456"/>
    <cellStyle name="?鹎%U龡&amp;H齲_x0001_C铣_x0014__x0007__x0001__x0001_ 3 4 5_2015财政决算公开" xfId="457"/>
    <cellStyle name="?鹎%U龡&amp;H齲_x0001_C铣_x0014__x0007__x0001__x0001_ 3 2 2 2 3_2015财政决算公开" xfId="458"/>
    <cellStyle name="货币 2 8 3" xfId="459"/>
    <cellStyle name="常规 8 3 2" xfId="460"/>
    <cellStyle name="60% - 强调文字颜色 1 3 2 2 2 2" xfId="461"/>
    <cellStyle name="?鹎%U龡&amp;H齲_x0001_C铣_x0014__x0007__x0001__x0001_ 2 2 3 3 4" xfId="462"/>
    <cellStyle name="?鹎%U龡&amp;H齲_x0001_C铣_x0014__x0007__x0001__x0001_ 2 2 3 4" xfId="463"/>
    <cellStyle name="60% - 强调文字颜色 6 3 2 2" xfId="464"/>
    <cellStyle name="?鹎%U龡&amp;H齲_x0001_C铣_x0014__x0007__x0001__x0001_ 3 2 2 8" xfId="465"/>
    <cellStyle name="百分比 2 2 2 4" xfId="466"/>
    <cellStyle name="?鹎%U龡&amp;H齲_x0001_C铣_x0014__x0007__x0001__x0001_ 2 2 3 4 2 2" xfId="467"/>
    <cellStyle name="货币 2 9 2" xfId="468"/>
    <cellStyle name="?鹎%U龡&amp;H齲_x0001_C铣_x0014__x0007__x0001__x0001_ 2 2 3 4 3" xfId="469"/>
    <cellStyle name="60% - 强调文字颜色 6 3 3 2" xfId="470"/>
    <cellStyle name="检查单元格 4 2 2 2" xfId="471"/>
    <cellStyle name="?鹎%U龡&amp;H齲_x0001_C铣_x0014__x0007__x0001__x0001_ 3 2 3 8" xfId="472"/>
    <cellStyle name="百分比 2 2 3 4" xfId="473"/>
    <cellStyle name="?鹎%U龡&amp;H齲_x0001_C铣_x0014__x0007__x0001__x0001_ 2 2 3 4 3 2" xfId="474"/>
    <cellStyle name="货币 2 9 3" xfId="475"/>
    <cellStyle name="常规 8 4 2" xfId="476"/>
    <cellStyle name="常规 4 2 4 2 2" xfId="477"/>
    <cellStyle name="?鹎%U龡&amp;H齲_x0001_C铣_x0014__x0007__x0001__x0001_ 2 2 3 4 4" xfId="478"/>
    <cellStyle name="?鹎%U龡&amp;H齲_x0001_C铣_x0014__x0007__x0001__x0001_ 3 2 2 2 8" xfId="479"/>
    <cellStyle name="?鹎%U龡&amp;H齲_x0001_C铣_x0014__x0007__x0001__x0001_ 2 2 3 4 4 2" xfId="480"/>
    <cellStyle name="?鹎%U龡&amp;H齲_x0001_C铣_x0014__x0007__x0001__x0001_ 2 2 3 5" xfId="481"/>
    <cellStyle name="40% - 强调文字颜色 5 2 3_2015财政决算公开" xfId="482"/>
    <cellStyle name="货币 3 4 3 3" xfId="483"/>
    <cellStyle name="?鹎%U龡&amp;H齲_x0001_C铣_x0014__x0007__x0001__x0001_ 2 2 3 5 2" xfId="484"/>
    <cellStyle name="差 5 2 3" xfId="485"/>
    <cellStyle name="?鹎%U龡&amp;H齲_x0001_C铣_x0014__x0007__x0001__x0001_ 3 2 4 2 2" xfId="486"/>
    <cellStyle name="差 3 2 3 2" xfId="487"/>
    <cellStyle name="?鹎%U龡&amp;H齲_x0001_C铣_x0014__x0007__x0001__x0001_ 3 4 4 2" xfId="488"/>
    <cellStyle name="?鹎%U龡&amp;H齲_x0001_C铣_x0014__x0007__x0001__x0001_ 3 2 2 2 2 2" xfId="489"/>
    <cellStyle name="?鹎%U龡&amp;H齲_x0001_C铣_x0014__x0007__x0001__x0001_ 2 2 3 6" xfId="490"/>
    <cellStyle name="?鹎%U龡&amp;H齲_x0001_C铣_x0014__x0007__x0001__x0001_ 3 4 4 3" xfId="491"/>
    <cellStyle name="?鹎%U龡&amp;H齲_x0001_C铣_x0014__x0007__x0001__x0001_ 3 2 2 2 2 3" xfId="492"/>
    <cellStyle name="?鹎%U龡&amp;H齲_x0001_C铣_x0014__x0007__x0001__x0001_ 2 2 3 7" xfId="493"/>
    <cellStyle name="?鹎%U龡&amp;H齲_x0001_C铣_x0014__x0007__x0001__x0001_ 3 4 4 3 2" xfId="494"/>
    <cellStyle name="?鹎%U龡&amp;H齲_x0001_C铣_x0014__x0007__x0001__x0001_ 3 2 2 2 2 3 2" xfId="495"/>
    <cellStyle name="?鹎%U龡&amp;H齲_x0001_C铣_x0014__x0007__x0001__x0001_ 2 2 3 7 2" xfId="496"/>
    <cellStyle name="?鹎%U龡&amp;H齲_x0001_C铣_x0014__x0007__x0001__x0001_ 2 2 4 2" xfId="497"/>
    <cellStyle name="20% - 强调文字颜色 3 2 4 2 2" xfId="498"/>
    <cellStyle name="?鹎%U龡&amp;H齲_x0001_C铣_x0014__x0007__x0001__x0001_ 2 2 4 3" xfId="499"/>
    <cellStyle name="?鹎%U龡&amp;H齲_x0001_C铣_x0014__x0007__x0001__x0001_ 2 2 4 3 2" xfId="500"/>
    <cellStyle name="?鹎%U龡&amp;H齲_x0001_C铣_x0014__x0007__x0001__x0001_ 2 4 2 2_2015财政决算公开" xfId="501"/>
    <cellStyle name="?鹎%U龡&amp;H齲_x0001_C铣_x0014__x0007__x0001__x0001_ 2 2 4 4" xfId="502"/>
    <cellStyle name="货币 3 5 2 3" xfId="503"/>
    <cellStyle name="?鹎%U龡&amp;H齲_x0001_C铣_x0014__x0007__x0001__x0001_ 2 2 4 4 2" xfId="504"/>
    <cellStyle name="20% - 强调文字颜色 5 2 2 2 2 2" xfId="505"/>
    <cellStyle name="?鹎%U龡&amp;H齲_x0001_C铣_x0014__x0007__x0001__x0001_ 2 2 4 5" xfId="506"/>
    <cellStyle name="?鹎%U龡&amp;H齲_x0001_C铣_x0014__x0007__x0001__x0001_ 3 4 6 5" xfId="507"/>
    <cellStyle name="?鹎%U龡&amp;H齲_x0001_C铣_x0014__x0007__x0001__x0001_ 3 2 2 2 4 5" xfId="508"/>
    <cellStyle name="20% - 强调文字颜色 4 6 2" xfId="509"/>
    <cellStyle name="?鹎%U龡&amp;H齲_x0001_C铣_x0014__x0007__x0001__x0001_ 2 2 4_2015财政决算公开" xfId="510"/>
    <cellStyle name="常规 11 2" xfId="511"/>
    <cellStyle name="?鹎%U龡&amp;H齲_x0001_C铣_x0014__x0007__x0001__x0001_ 2 2 5" xfId="512"/>
    <cellStyle name="常规 11 2 2" xfId="513"/>
    <cellStyle name="?鹎%U龡&amp;H齲_x0001_C铣_x0014__x0007__x0001__x0001_ 2 2 5 2" xfId="514"/>
    <cellStyle name="常规 11 2 2 2" xfId="515"/>
    <cellStyle name="60% - 强调文字颜色 2 2 4 3" xfId="516"/>
    <cellStyle name="60% - 强调文字颜色 3 3 5" xfId="517"/>
    <cellStyle name="?鹎%U龡&amp;H齲_x0001_C铣_x0014__x0007__x0001__x0001_ 2 2 5 2 2" xfId="518"/>
    <cellStyle name="常规 11 2 3" xfId="519"/>
    <cellStyle name="?鹎%U龡&amp;H齲_x0001_C铣_x0014__x0007__x0001__x0001_ 2 2 5 3" xfId="520"/>
    <cellStyle name="常规 11 2 3 2" xfId="521"/>
    <cellStyle name="?鹎%U龡&amp;H齲_x0001_C铣_x0014__x0007__x0001__x0001_ 2 2 5 3 2" xfId="522"/>
    <cellStyle name="强调文字颜色 1 3 3 2 2" xfId="523"/>
    <cellStyle name="常规 11 2 4" xfId="524"/>
    <cellStyle name="?鹎%U龡&amp;H齲_x0001_C铣_x0014__x0007__x0001__x0001_ 2 2 5 4" xfId="525"/>
    <cellStyle name="货币 3 6 2 3" xfId="526"/>
    <cellStyle name="?鹎%U龡&amp;H齲_x0001_C铣_x0014__x0007__x0001__x0001_ 2 2 5 4 2" xfId="527"/>
    <cellStyle name="60% - 强调文字颜色 2 3 2 2 3" xfId="528"/>
    <cellStyle name="40% - 强调文字颜色 5 6 3" xfId="529"/>
    <cellStyle name="?鹎%U龡&amp;H齲_x0001_C铣_x0014__x0007__x0001__x0001_ 2 4 4 2 2" xfId="530"/>
    <cellStyle name="常规 11 2 5" xfId="531"/>
    <cellStyle name="?鹎%U龡&amp;H齲_x0001_C铣_x0014__x0007__x0001__x0001_ 2 2 5 5" xfId="532"/>
    <cellStyle name="常规 13 2 4" xfId="533"/>
    <cellStyle name="?鹎%U龡&amp;H齲_x0001_C铣_x0014__x0007__x0001__x0001_ 2 4 5 4" xfId="534"/>
    <cellStyle name="?鹎%U龡&amp;H齲_x0001_C铣_x0014__x0007__x0001__x0001_ 2 2 5_2015财政决算公开" xfId="535"/>
    <cellStyle name="常规 11 3" xfId="536"/>
    <cellStyle name="?鹎%U龡&amp;H齲_x0001_C铣_x0014__x0007__x0001__x0001_ 3 4 9 2" xfId="537"/>
    <cellStyle name="?鹎%U龡&amp;H齲_x0001_C铣_x0014__x0007__x0001__x0001_ 2 2 6" xfId="538"/>
    <cellStyle name="?鹎%U龡&amp;H齲_x0001_C铣_x0014__x0007__x0001__x0001_ 3 2 2 2 7 2" xfId="539"/>
    <cellStyle name="?鹎%U龡&amp;H齲_x0001_C铣_x0014__x0007__x0001__x0001_ 2 3 2 2 3" xfId="540"/>
    <cellStyle name="常规 11 3 2" xfId="541"/>
    <cellStyle name="?鹎%U龡&amp;H齲_x0001_C铣_x0014__x0007__x0001__x0001_ 2 2 6 2" xfId="542"/>
    <cellStyle name="40% - 强调文字颜色 2 3 2 2 3" xfId="543"/>
    <cellStyle name="?鹎%U龡&amp;H齲_x0001_C铣_x0014__x0007__x0001__x0001_ 2 3 2 2 3 2" xfId="544"/>
    <cellStyle name="常规 11 3 2 2" xfId="545"/>
    <cellStyle name="常规 18" xfId="546"/>
    <cellStyle name="常规 23" xfId="547"/>
    <cellStyle name="60% - 强调文字颜色 4 3 5" xfId="548"/>
    <cellStyle name="?鹎%U龡&amp;H齲_x0001_C铣_x0014__x0007__x0001__x0001_ 2 2 6 2 2" xfId="549"/>
    <cellStyle name="?鹎%U龡&amp;H齲_x0001_C铣_x0014__x0007__x0001__x0001_ 2 3 2 2 4" xfId="550"/>
    <cellStyle name="常规 11 3 3" xfId="551"/>
    <cellStyle name="?鹎%U龡&amp;H齲_x0001_C铣_x0014__x0007__x0001__x0001_ 2 2 6 3" xfId="552"/>
    <cellStyle name="?鹎%U龡&amp;H齲_x0001_C铣_x0014__x0007__x0001__x0001_ 2 3 2 2 4 2" xfId="553"/>
    <cellStyle name="常规 68" xfId="554"/>
    <cellStyle name="常规 73" xfId="555"/>
    <cellStyle name="?鹎%U龡&amp;H齲_x0001_C铣_x0014__x0007__x0001__x0001_ 2 2 6 3 2" xfId="556"/>
    <cellStyle name="?鹎%U龡&amp;H齲_x0001_C铣_x0014__x0007__x0001__x0001_ 2 3 2 2 5" xfId="557"/>
    <cellStyle name="常规 11 3 4" xfId="558"/>
    <cellStyle name="?鹎%U龡&amp;H齲_x0001_C铣_x0014__x0007__x0001__x0001_ 2 2 6 4" xfId="559"/>
    <cellStyle name="表标题 2 2 2" xfId="560"/>
    <cellStyle name="?鹎%U龡&amp;H齲_x0001_C铣_x0014__x0007__x0001__x0001_ 2 2 6_2015财政决算公开" xfId="561"/>
    <cellStyle name="货币 2 3 3 2" xfId="562"/>
    <cellStyle name="常规 11 4" xfId="563"/>
    <cellStyle name="?鹎%U龡&amp;H齲_x0001_C铣_x0014__x0007__x0001__x0001_ 2 2 7" xfId="564"/>
    <cellStyle name="标题 5" xfId="565"/>
    <cellStyle name="?鹎%U龡&amp;H齲_x0001_C铣_x0014__x0007__x0001__x0001_ 2 3 2 3 3" xfId="566"/>
    <cellStyle name="货币 2 3 3 2 2" xfId="567"/>
    <cellStyle name="常规 11 4 2" xfId="568"/>
    <cellStyle name="解释性文本 2 3" xfId="569"/>
    <cellStyle name="?鹎%U龡&amp;H齲_x0001_C铣_x0014__x0007__x0001__x0001_ 2 2 7 2" xfId="570"/>
    <cellStyle name="标题 6" xfId="571"/>
    <cellStyle name="?鹎%U龡&amp;H齲_x0001_C铣_x0014__x0007__x0001__x0001_ 2 3 2 3 4" xfId="572"/>
    <cellStyle name="货币 2 3 3 2 3" xfId="573"/>
    <cellStyle name="解释性文本 2 4" xfId="574"/>
    <cellStyle name="?鹎%U龡&amp;H齲_x0001_C铣_x0014__x0007__x0001__x0001_ 2 2 7 3" xfId="575"/>
    <cellStyle name="?鹎%U龡&amp;H齲_x0001_C铣_x0014__x0007__x0001__x0001_ 2 2 7 3 2" xfId="576"/>
    <cellStyle name="常规 2 2 2 2_2015财政决算公开" xfId="577"/>
    <cellStyle name="?鹎%U龡&amp;H齲_x0001_C铣_x0014__x0007__x0001__x0001_ 2 4 10" xfId="578"/>
    <cellStyle name="?鹎%U龡&amp;H齲_x0001_C铣_x0014__x0007__x0001__x0001_ 2 2 7 4" xfId="579"/>
    <cellStyle name="表标题 2 3 2" xfId="580"/>
    <cellStyle name="常规 2 3 2 3 5" xfId="581"/>
    <cellStyle name="注释 2 4 3" xfId="582"/>
    <cellStyle name="20% - 强调文字颜色 3 5_2015财政决算公开" xfId="583"/>
    <cellStyle name="?鹎%U龡&amp;H齲_x0001_C铣_x0014__x0007__x0001__x0001_ 2 4 4 4 2" xfId="584"/>
    <cellStyle name="?鹎%U龡&amp;H齲_x0001_C铣_x0014__x0007__x0001__x0001_ 2 2 7 5" xfId="585"/>
    <cellStyle name="60% - 强调文字颜色 6 2 5 2" xfId="586"/>
    <cellStyle name="?鹎%U龡&amp;H齲_x0001_C铣_x0014__x0007__x0001__x0001_ 2 2 7_2015财政决算公开" xfId="587"/>
    <cellStyle name="60% - 强调文字颜色 2 7 2" xfId="588"/>
    <cellStyle name="?鹎%U龡&amp;H齲_x0001_C铣_x0014__x0007__x0001__x0001_ 2 3" xfId="589"/>
    <cellStyle name="货币 2 3 3 4" xfId="590"/>
    <cellStyle name="常规 11 6" xfId="591"/>
    <cellStyle name="?鹎%U龡&amp;H齲_x0001_C铣_x0014__x0007__x0001__x0001_ 4 10" xfId="592"/>
    <cellStyle name="?鹎%U龡&amp;H齲_x0001_C铣_x0014__x0007__x0001__x0001_ 2 2 9" xfId="593"/>
    <cellStyle name="40% - 强调文字颜色 2 2_2015财政决算公开" xfId="594"/>
    <cellStyle name="?鹎%U龡&amp;H齲_x0001_C铣_x0014__x0007__x0001__x0001_ 3 2 3 3 3" xfId="595"/>
    <cellStyle name="货币 3 2 8" xfId="596"/>
    <cellStyle name="常规 28 3" xfId="597"/>
    <cellStyle name="常规 33 3" xfId="598"/>
    <cellStyle name="?鹎%U龡&amp;H齲_x0001_C铣_x0014__x0007__x0001__x0001_ 2 2_2015财政决算公开" xfId="599"/>
    <cellStyle name="?鹎%U龡&amp;H齲_x0001_C铣_x0014__x0007__x0001__x0001_ 2 3 2 2" xfId="600"/>
    <cellStyle name="40% - 强调文字颜色 4 5 2_2015财政决算公开" xfId="601"/>
    <cellStyle name="?鹎%U龡&amp;H齲_x0001_C铣_x0014__x0007__x0001__x0001_ 2 3 2 2 2" xfId="602"/>
    <cellStyle name="?鹎%U龡&amp;H齲_x0001_C铣_x0014__x0007__x0001__x0001_ 2 3 2 2 2 2" xfId="603"/>
    <cellStyle name="?鹎%U龡&amp;H齲_x0001_C铣_x0014__x0007__x0001__x0001_ 3 2 5 3 2" xfId="604"/>
    <cellStyle name="?鹎%U龡&amp;H齲_x0001_C铣_x0014__x0007__x0001__x0001_ 3 2 2 3 3 2" xfId="605"/>
    <cellStyle name="?鹎%U龡&amp;H齲_x0001_C铣_x0014__x0007__x0001__x0001_ 2 3 2 2_2015财政决算公开" xfId="606"/>
    <cellStyle name="?鹎%U龡&amp;H齲_x0001_C铣_x0014__x0007__x0001__x0001_ 2 3 2 3" xfId="607"/>
    <cellStyle name="?鹎%U龡&amp;H齲_x0001_C铣_x0014__x0007__x0001__x0001_ 2 3 2 3_2015财政决算公开" xfId="608"/>
    <cellStyle name="40% - 强调文字颜色 3 7 2" xfId="609"/>
    <cellStyle name="20% - 强调文字颜色 5 2 3 2 2" xfId="610"/>
    <cellStyle name="?鹎%U龡&amp;H齲_x0001_C铣_x0014__x0007__x0001__x0001_ 2 3 2 4" xfId="611"/>
    <cellStyle name="货币 4 3 2 3" xfId="612"/>
    <cellStyle name="?鹎%U龡&amp;H齲_x0001_C铣_x0014__x0007__x0001__x0001_ 2 3 2 4 2" xfId="613"/>
    <cellStyle name="常规 8 3 3" xfId="614"/>
    <cellStyle name="?鹎%U龡&amp;H齲_x0001_C铣_x0014__x0007__x0001__x0001_ 2 3 4_2015财政决算公开" xfId="615"/>
    <cellStyle name="?鹎%U龡&amp;H齲_x0001_C铣_x0014__x0007__x0001__x0001_ 2 3 2 4 2 2" xfId="616"/>
    <cellStyle name="40% - 着色 4" xfId="617"/>
    <cellStyle name="?鹎%U龡&amp;H齲_x0001_C铣_x0014__x0007__x0001__x0001_ 3 4 4 4 2" xfId="618"/>
    <cellStyle name="?鹎%U龡&amp;H齲_x0001_C铣_x0014__x0007__x0001__x0001_ 3 2 2 2 2 4 2" xfId="619"/>
    <cellStyle name="?鹎%U龡&amp;H齲_x0001_C铣_x0014__x0007__x0001__x0001_ 2 3 2 4_2015财政决算公开" xfId="620"/>
    <cellStyle name="?鹎%U龡&amp;H齲_x0001_C铣_x0014__x0007__x0001__x0001_ 2 3 2 5" xfId="621"/>
    <cellStyle name="货币 4 3 3 3" xfId="622"/>
    <cellStyle name="?鹎%U龡&amp;H齲_x0001_C铣_x0014__x0007__x0001__x0001_ 2 3 2 5 2" xfId="623"/>
    <cellStyle name="?鹎%U龡&amp;H齲_x0001_C铣_x0014__x0007__x0001__x0001_ 2 3 2 6" xfId="624"/>
    <cellStyle name="货币 4 3 4 3" xfId="625"/>
    <cellStyle name="?鹎%U龡&amp;H齲_x0001_C铣_x0014__x0007__x0001__x0001_ 2 3 2 6 2" xfId="626"/>
    <cellStyle name="货币 4 9" xfId="627"/>
    <cellStyle name="?鹎%U龡&amp;H齲_x0001_C铣_x0014__x0007__x0001__x0001_ 3 2 2 5_2015财政决算公开" xfId="628"/>
    <cellStyle name="?鹎%U龡&amp;H齲_x0001_C铣_x0014__x0007__x0001__x0001_ 3 3 2 4 2" xfId="629"/>
    <cellStyle name="?鹎%U龡&amp;H齲_x0001_C铣_x0014__x0007__x0001__x0001_ 2 3 2 7" xfId="630"/>
    <cellStyle name="?鹎%U龡&amp;H齲_x0001_C铣_x0014__x0007__x0001__x0001_ 3 3 2 4 2 2" xfId="631"/>
    <cellStyle name="?鹎%U龡&amp;H齲_x0001_C铣_x0014__x0007__x0001__x0001_ 2 3 2 7 2" xfId="632"/>
    <cellStyle name="?鹎%U龡&amp;H齲_x0001_C铣_x0014__x0007__x0001__x0001_ 2 3 3" xfId="633"/>
    <cellStyle name="?鹎%U龡&amp;H齲_x0001_C铣_x0014__x0007__x0001__x0001_ 2 3 3 2" xfId="634"/>
    <cellStyle name="?鹎%U龡&amp;H齲_x0001_C铣_x0014__x0007__x0001__x0001_ 2 3 3 3" xfId="635"/>
    <cellStyle name="?鹎%U龡&amp;H齲_x0001_C铣_x0014__x0007__x0001__x0001_ 2 3 3 3 2" xfId="636"/>
    <cellStyle name="货币 4 4 2 3" xfId="637"/>
    <cellStyle name="?鹎%U龡&amp;H齲_x0001_C铣_x0014__x0007__x0001__x0001_ 2 3 3 4 2" xfId="638"/>
    <cellStyle name="标题 1 2 2" xfId="639"/>
    <cellStyle name="?鹎%U龡&amp;H齲_x0001_C铣_x0014__x0007__x0001__x0001_ 2 3 3 5" xfId="640"/>
    <cellStyle name="后继超级链接 3 2" xfId="641"/>
    <cellStyle name="?鹎%U龡&amp;H齲_x0001_C铣_x0014__x0007__x0001__x0001_ 3 2 5" xfId="642"/>
    <cellStyle name="?鹎%U龡&amp;H齲_x0001_C铣_x0014__x0007__x0001__x0001_ 3 2 2 3" xfId="643"/>
    <cellStyle name="?鹎%U龡&amp;H齲_x0001_C铣_x0014__x0007__x0001__x0001_ 2 3 3_2015财政决算公开" xfId="644"/>
    <cellStyle name="40% - 强调文字颜色 6 5_2015财政决算公开" xfId="645"/>
    <cellStyle name="?鹎%U龡&amp;H齲_x0001_C铣_x0014__x0007__x0001__x0001_ 2 3 4" xfId="646"/>
    <cellStyle name="?鹎%U龡&amp;H齲_x0001_C铣_x0014__x0007__x0001__x0001_ 2 3 4 2" xfId="647"/>
    <cellStyle name="?鹎%U龡&amp;H齲_x0001_C铣_x0014__x0007__x0001__x0001_ 2 3_2015财政决算公开" xfId="648"/>
    <cellStyle name="60% - 强调文字颜色 2 2 2 2 3" xfId="649"/>
    <cellStyle name="?鹎%U龡&amp;H齲_x0001_C铣_x0014__x0007__x0001__x0001_ 2 3 4 2 2" xfId="650"/>
    <cellStyle name="40% - 强调文字颜色 4 2 2 2_2015财政决算公开" xfId="651"/>
    <cellStyle name="?鹎%U龡&amp;H齲_x0001_C铣_x0014__x0007__x0001__x0001_ 2 3 4 3" xfId="652"/>
    <cellStyle name="?鹎%U龡&amp;H齲_x0001_C铣_x0014__x0007__x0001__x0001_ 2 3 4 4" xfId="653"/>
    <cellStyle name="货币 4 5 2 3" xfId="654"/>
    <cellStyle name="常规 2 2 2 3 5" xfId="655"/>
    <cellStyle name="?鹎%U龡&amp;H齲_x0001_C铣_x0014__x0007__x0001__x0001_ 2 3 4 4 2" xfId="656"/>
    <cellStyle name="标题 1 3 2" xfId="657"/>
    <cellStyle name="?鹎%U龡&amp;H齲_x0001_C铣_x0014__x0007__x0001__x0001_ 2 3 4 5" xfId="658"/>
    <cellStyle name="好 4 2 2" xfId="659"/>
    <cellStyle name="常规 12 2" xfId="660"/>
    <cellStyle name="?鹎%U龡&amp;H齲_x0001_C铣_x0014__x0007__x0001__x0001_ 2 3 5" xfId="661"/>
    <cellStyle name="常规 12 2 2 2" xfId="662"/>
    <cellStyle name="60% - 强调文字颜色 2 2 3 2 3" xfId="663"/>
    <cellStyle name="60% - 强调文字颜色 3 2 4 3" xfId="664"/>
    <cellStyle name="?鹎%U龡&amp;H齲_x0001_C铣_x0014__x0007__x0001__x0001_ 2 3 5 2 2" xfId="665"/>
    <cellStyle name="常规 2 2 3 2 5" xfId="666"/>
    <cellStyle name="常规 12 2 3 2" xfId="667"/>
    <cellStyle name="千位分隔 2 2 8" xfId="668"/>
    <cellStyle name="?鹎%U龡&amp;H齲_x0001_C铣_x0014__x0007__x0001__x0001_ 2 3 5 3 2" xfId="669"/>
    <cellStyle name="常规 12 2_2015财政决算公开" xfId="670"/>
    <cellStyle name="20% - 强调文字颜色 5 6 3" xfId="671"/>
    <cellStyle name="60% - 强调文字颜色 1 5 2 2" xfId="672"/>
    <cellStyle name="?鹎%U龡&amp;H齲_x0001_C铣_x0014__x0007__x0001__x0001_ 2 3 5_2015财政决算公开" xfId="673"/>
    <cellStyle name="好 4 2 3" xfId="674"/>
    <cellStyle name="常规 12 3" xfId="675"/>
    <cellStyle name="?鹎%U龡&amp;H齲_x0001_C铣_x0014__x0007__x0001__x0001_ 2 3 6" xfId="676"/>
    <cellStyle name="常规 12 3 2" xfId="677"/>
    <cellStyle name="?鹎%U龡&amp;H齲_x0001_C铣_x0014__x0007__x0001__x0001_ 2 3 6 2" xfId="678"/>
    <cellStyle name="常规 12 3 2 2" xfId="679"/>
    <cellStyle name="?鹎%U龡&amp;H齲_x0001_C铣_x0014__x0007__x0001__x0001_ 2 3 6 2 2" xfId="680"/>
    <cellStyle name="霓付_laroux" xfId="681"/>
    <cellStyle name="常规 12 3 3" xfId="682"/>
    <cellStyle name="?鹎%U龡&amp;H齲_x0001_C铣_x0014__x0007__x0001__x0001_ 2 3 6 3" xfId="683"/>
    <cellStyle name="千位分隔 3 2 8" xfId="684"/>
    <cellStyle name="?鹎%U龡&amp;H齲_x0001_C铣_x0014__x0007__x0001__x0001_ 2 3 6 3 2" xfId="685"/>
    <cellStyle name="?鹎%U龡&amp;H齲_x0001_C铣_x0014__x0007__x0001__x0001_ 2 3 6 4" xfId="686"/>
    <cellStyle name="表标题 3 2 2" xfId="687"/>
    <cellStyle name="40% - 强调文字颜色 1 4 4" xfId="688"/>
    <cellStyle name="常规 13 2_2015财政决算公开" xfId="689"/>
    <cellStyle name="?鹎%U龡&amp;H齲_x0001_C铣_x0014__x0007__x0001__x0001_ 2 4 5_2015财政决算公开" xfId="690"/>
    <cellStyle name="?鹎%U龡&amp;H齲_x0001_C铣_x0014__x0007__x0001__x0001_ 2 3 6 4 2" xfId="691"/>
    <cellStyle name="货币 2 3 4 2" xfId="692"/>
    <cellStyle name="常规 12 4" xfId="693"/>
    <cellStyle name="?鹎%U龡&amp;H齲_x0001_C铣_x0014__x0007__x0001__x0001_ 2 3 7" xfId="694"/>
    <cellStyle name="货币 2 3 4 2 2" xfId="695"/>
    <cellStyle name="常规 12 4 2" xfId="696"/>
    <cellStyle name="?鹎%U龡&amp;H齲_x0001_C铣_x0014__x0007__x0001__x0001_ 2 3 7 2" xfId="697"/>
    <cellStyle name="?鹎%U龡&amp;H齲_x0001_C铣_x0014__x0007__x0001__x0001_ 3 3 3 2 2" xfId="698"/>
    <cellStyle name="?鹎%U龡&amp;H齲_x0001_C铣_x0014__x0007__x0001__x0001_ 3 2" xfId="699"/>
    <cellStyle name="货币 2 3 4 3" xfId="700"/>
    <cellStyle name="常规 12 5" xfId="701"/>
    <cellStyle name="?鹎%U龡&amp;H齲_x0001_C铣_x0014__x0007__x0001__x0001_ 2 3 8" xfId="702"/>
    <cellStyle name="?鹎%U龡&amp;H齲_x0001_C铣_x0014__x0007__x0001__x0001_ 3 2 2" xfId="703"/>
    <cellStyle name="货币 2 3 4 3 2" xfId="704"/>
    <cellStyle name="常规 12 5 2" xfId="705"/>
    <cellStyle name="?鹎%U龡&amp;H齲_x0001_C铣_x0014__x0007__x0001__x0001_ 2 3 8 2" xfId="706"/>
    <cellStyle name="货币 2 3 4 4" xfId="707"/>
    <cellStyle name="常规 12 6" xfId="708"/>
    <cellStyle name="?鹎%U龡&amp;H齲_x0001_C铣_x0014__x0007__x0001__x0001_ 2 3 9" xfId="709"/>
    <cellStyle name="货币 2 3 4 4 2" xfId="710"/>
    <cellStyle name="?鹎%U龡&amp;H齲_x0001_C铣_x0014__x0007__x0001__x0001_ 2 3 9 2" xfId="711"/>
    <cellStyle name="?鹎%U龡&amp;H齲_x0001_C铣_x0014__x0007__x0001__x0001_ 2 4 2" xfId="712"/>
    <cellStyle name="?鹎%U龡&amp;H齲_x0001_C铣_x0014__x0007__x0001__x0001_ 2 5 3 2" xfId="713"/>
    <cellStyle name="好 2" xfId="714"/>
    <cellStyle name="差 2 3 2 2" xfId="715"/>
    <cellStyle name="40% - 强调文字颜色 3 6 3" xfId="716"/>
    <cellStyle name="?鹎%U龡&amp;H齲_x0001_C铣_x0014__x0007__x0001__x0001_ 3 3 2 2_2015财政决算公开" xfId="717"/>
    <cellStyle name="?鹎%U龡&amp;H齲_x0001_C铣_x0014__x0007__x0001__x0001_ 2 4 2 2 2" xfId="718"/>
    <cellStyle name="?鹎%U龡&amp;H齲_x0001_C铣_x0014__x0007__x0001__x0001_ 2 4 2 6" xfId="719"/>
    <cellStyle name="?鹎%U龡&amp;H齲_x0001_C铣_x0014__x0007__x0001__x0001_ 2 4 2 2 2 2" xfId="720"/>
    <cellStyle name="?鹎%U龡&amp;H齲_x0001_C铣_x0014__x0007__x0001__x0001_ 3 2 6 2" xfId="721"/>
    <cellStyle name="20% - 强调文字颜色 1 6" xfId="722"/>
    <cellStyle name="?鹎%U龡&amp;H齲_x0001_C铣_x0014__x0007__x0001__x0001_ 3 6 4" xfId="723"/>
    <cellStyle name="?鹎%U龡&amp;H齲_x0001_C铣_x0014__x0007__x0001__x0001_ 3 2 2 4 2" xfId="724"/>
    <cellStyle name="?鹎%U龡&amp;H齲_x0001_C铣_x0014__x0007__x0001__x0001_ 2 4 2 2 3" xfId="725"/>
    <cellStyle name="?鹎%U龡&amp;H齲_x0001_C铣_x0014__x0007__x0001__x0001_ 3 2 6 2 2" xfId="726"/>
    <cellStyle name="20% - 强调文字颜色 1 6 2" xfId="727"/>
    <cellStyle name="?鹎%U龡&amp;H齲_x0001_C铣_x0014__x0007__x0001__x0001_ 3 2 2 4 2 2" xfId="728"/>
    <cellStyle name="?鹎%U龡&amp;H齲_x0001_C铣_x0014__x0007__x0001__x0001_ 2 4 2 2 3 2" xfId="729"/>
    <cellStyle name="?鹎%U龡&amp;H齲_x0001_C铣_x0014__x0007__x0001__x0001_ 3 2 6 3" xfId="730"/>
    <cellStyle name="60% - 强调文字颜色 4 4 2 2" xfId="731"/>
    <cellStyle name="20% - 强调文字颜色 1 7" xfId="732"/>
    <cellStyle name="?鹎%U龡&amp;H齲_x0001_C铣_x0014__x0007__x0001__x0001_ 3 2 2 4 3" xfId="733"/>
    <cellStyle name="货币 3 2 3 3 2" xfId="734"/>
    <cellStyle name="?鹎%U龡&amp;H齲_x0001_C铣_x0014__x0007__x0001__x0001_ 2 4 2 2 4" xfId="735"/>
    <cellStyle name="?鹎%U龡&amp;H齲_x0001_C铣_x0014__x0007__x0001__x0001_ 3 2 6 3 2" xfId="736"/>
    <cellStyle name="60% - 强调文字颜色 4 4 2 2 2" xfId="737"/>
    <cellStyle name="20% - 强调文字颜色 1 7 2" xfId="738"/>
    <cellStyle name="?鹎%U龡&amp;H齲_x0001_C铣_x0014__x0007__x0001__x0001_ 3 2 2 4 3 2" xfId="739"/>
    <cellStyle name="?鹎%U龡&amp;H齲_x0001_C铣_x0014__x0007__x0001__x0001_ 2 4 2 2 4 2" xfId="740"/>
    <cellStyle name="差 2 3 3" xfId="741"/>
    <cellStyle name="?鹎%U龡&amp;H齲_x0001_C铣_x0014__x0007__x0001__x0001_ 2 5 4" xfId="742"/>
    <cellStyle name="?鹎%U龡&amp;H齲_x0001_C铣_x0014__x0007__x0001__x0001_ 2 4 2 3" xfId="743"/>
    <cellStyle name="20% - 强调文字颜色 2 2 7" xfId="744"/>
    <cellStyle name="?鹎%U龡&amp;H齲_x0001_C铣_x0014__x0007__x0001__x0001_ 3 4 6 2 2" xfId="745"/>
    <cellStyle name="?鹎%U龡&amp;H齲_x0001_C铣_x0014__x0007__x0001__x0001_ 3 2 2 2 4 2 2" xfId="746"/>
    <cellStyle name="常规 2 4 2 8" xfId="747"/>
    <cellStyle name="?鹎%U龡&amp;H齲_x0001_C铣_x0014__x0007__x0001__x0001_ 2 4 2 3_2015财政决算公开" xfId="748"/>
    <cellStyle name="?鹎%U龡&amp;H齲_x0001_C铣_x0014__x0007__x0001__x0001_ 2 4 2 4" xfId="749"/>
    <cellStyle name="?鹎%U龡&amp;H齲_x0001_C铣_x0014__x0007__x0001__x0001_ 2 4 2 4 2" xfId="750"/>
    <cellStyle name="?鹎%U龡&amp;H齲_x0001_C铣_x0014__x0007__x0001__x0001_ 2 4 2 4 2 2" xfId="751"/>
    <cellStyle name="20% - 强调文字颜色 3 6" xfId="752"/>
    <cellStyle name="?鹎%U龡&amp;H齲_x0001_C铣_x0014__x0007__x0001__x0001_ 3 2 2 6 2" xfId="753"/>
    <cellStyle name="百分比 2 2 2 2 2" xfId="754"/>
    <cellStyle name="?鹎%U龡&amp;H齲_x0001_C铣_x0014__x0007__x0001__x0001_ 2 4 2 4 3" xfId="755"/>
    <cellStyle name="20% - 强调文字颜色 2 2 3 2 2" xfId="756"/>
    <cellStyle name="?鹎%U龡&amp;H齲_x0001_C铣_x0014__x0007__x0001__x0001_ 3 2 3 4 5" xfId="757"/>
    <cellStyle name="20% - 强调文字颜色 3 6 2" xfId="758"/>
    <cellStyle name="?鹎%U龡&amp;H齲_x0001_C铣_x0014__x0007__x0001__x0001_ 3 2 2 6 2 2" xfId="759"/>
    <cellStyle name="?鹎%U龡&amp;H齲_x0001_C铣_x0014__x0007__x0001__x0001_ 3 3 6 5" xfId="760"/>
    <cellStyle name="百分比 2 2 2 2 2 2" xfId="761"/>
    <cellStyle name="?鹎%U龡&amp;H齲_x0001_C铣_x0014__x0007__x0001__x0001_ 2 4 2 4 3 2" xfId="762"/>
    <cellStyle name="20% - 强调文字颜色 3 7" xfId="763"/>
    <cellStyle name="?鹎%U龡&amp;H齲_x0001_C铣_x0014__x0007__x0001__x0001_ 3 2 2 6 3" xfId="764"/>
    <cellStyle name="常规 4 2 2 3 2 2" xfId="765"/>
    <cellStyle name="警告文本 2 2" xfId="766"/>
    <cellStyle name="百分比 2 2 2 2 3" xfId="767"/>
    <cellStyle name="?鹎%U龡&amp;H齲_x0001_C铣_x0014__x0007__x0001__x0001_ 2 4 2 4 4" xfId="768"/>
    <cellStyle name="20% - 强调文字颜色 3 7 2" xfId="769"/>
    <cellStyle name="?鹎%U龡&amp;H齲_x0001_C铣_x0014__x0007__x0001__x0001_ 3 2 2 6 3 2" xfId="770"/>
    <cellStyle name="汇总 2 2 3" xfId="771"/>
    <cellStyle name="?鹎%U龡&amp;H齲_x0001_C铣_x0014__x0007__x0001__x0001_ 2 4 2 4 4 2" xfId="772"/>
    <cellStyle name="?鹎%U龡&amp;H齲_x0001_C铣_x0014__x0007__x0001__x0001_ 3 4 2 5" xfId="773"/>
    <cellStyle name="?鹎%U龡&amp;H齲_x0001_C铣_x0014__x0007__x0001__x0001_ 2 4 2 4_2015财政决算公开" xfId="774"/>
    <cellStyle name="?鹎%U龡&amp;H齲_x0001_C铣_x0014__x0007__x0001__x0001_ 2 4 2 5" xfId="775"/>
    <cellStyle name="?鹎%U龡&amp;H齲_x0001_C铣_x0014__x0007__x0001__x0001_ 2 4 2 6 2" xfId="776"/>
    <cellStyle name="强调文字颜色 4 2 3 2 2" xfId="777"/>
    <cellStyle name="?鹎%U龡&amp;H齲_x0001_C铣_x0014__x0007__x0001__x0001_ 5 2" xfId="778"/>
    <cellStyle name="?鹎%U龡&amp;H齲_x0001_C铣_x0014__x0007__x0001__x0001_ 3 3 3 4 2" xfId="779"/>
    <cellStyle name="?鹎%U龡&amp;H齲_x0001_C铣_x0014__x0007__x0001__x0001_ 2 4 2 7" xfId="780"/>
    <cellStyle name="强调文字颜色 4 2 3 2 2 2" xfId="781"/>
    <cellStyle name="?鹎%U龡&amp;H齲_x0001_C铣_x0014__x0007__x0001__x0001_ 5 2 2" xfId="782"/>
    <cellStyle name="?鹎%U龡&amp;H齲_x0001_C铣_x0014__x0007__x0001__x0001_ 2 4 2 7 2" xfId="783"/>
    <cellStyle name="?鹎%U龡&amp;H齲_x0001_C铣_x0014__x0007__x0001__x0001_ 2 4 2_2015财政决算公开" xfId="784"/>
    <cellStyle name="差 2 2 2" xfId="785"/>
    <cellStyle name="?鹎%U龡&amp;H齲_x0001_C铣_x0014__x0007__x0001__x0001_ 2 4 3" xfId="786"/>
    <cellStyle name="差 2 2 2 2" xfId="787"/>
    <cellStyle name="?鹎%U龡&amp;H齲_x0001_C铣_x0014__x0007__x0001__x0001_ 2 4 3 2" xfId="788"/>
    <cellStyle name="差 2 2 2 2 2" xfId="789"/>
    <cellStyle name="40% - 强调文字颜色 4 6 3" xfId="790"/>
    <cellStyle name="?鹎%U龡&amp;H齲_x0001_C铣_x0014__x0007__x0001__x0001_ 2 4 3 2 2" xfId="791"/>
    <cellStyle name="差 2 2 2 3" xfId="792"/>
    <cellStyle name="?鹎%U龡&amp;H齲_x0001_C铣_x0014__x0007__x0001__x0001_ 2 4 3 3" xfId="793"/>
    <cellStyle name="?鹎%U龡&amp;H齲_x0001_C铣_x0014__x0007__x0001__x0001_ 2 4 3 3 2" xfId="794"/>
    <cellStyle name="40% - 强调文字颜色 5 2 2 2 2" xfId="795"/>
    <cellStyle name="?鹎%U龡&amp;H齲_x0001_C铣_x0014__x0007__x0001__x0001_ 2 4 3 4" xfId="796"/>
    <cellStyle name="40% - 强调文字颜色 5 2 2 2 2 2" xfId="797"/>
    <cellStyle name="?鹎%U龡&amp;H齲_x0001_C铣_x0014__x0007__x0001__x0001_ 2 4 3 4 2" xfId="798"/>
    <cellStyle name="标题 2 2 2" xfId="799"/>
    <cellStyle name="40% - 强调文字颜色 5 2 2 2 3" xfId="800"/>
    <cellStyle name="?鹎%U龡&amp;H齲_x0001_C铣_x0014__x0007__x0001__x0001_ 2 4 3 5" xfId="801"/>
    <cellStyle name="?鹎%U龡&amp;H齲_x0001_C铣_x0014__x0007__x0001__x0001_ 2 5" xfId="802"/>
    <cellStyle name="60% - 强调文字颜色 3 3 3 2 2" xfId="803"/>
    <cellStyle name="20% - 强调文字颜色 1 2 6" xfId="804"/>
    <cellStyle name="?鹎%U龡&amp;H齲_x0001_C铣_x0014__x0007__x0001__x0001_ 2 4 3_2015财政决算公开" xfId="805"/>
    <cellStyle name="差 2 2 3" xfId="806"/>
    <cellStyle name="?鹎%U龡&amp;H齲_x0001_C铣_x0014__x0007__x0001__x0001_ 2 4 4" xfId="807"/>
    <cellStyle name="差 2 2 3 2" xfId="808"/>
    <cellStyle name="?鹎%U龡&amp;H齲_x0001_C铣_x0014__x0007__x0001__x0001_ 2 4 4 2" xfId="809"/>
    <cellStyle name="?鹎%U龡&amp;H齲_x0001_C铣_x0014__x0007__x0001__x0001_ 3 4_2015财政决算公开" xfId="810"/>
    <cellStyle name="?鹎%U龡&amp;H齲_x0001_C铣_x0014__x0007__x0001__x0001_ 2 4 4 3" xfId="811"/>
    <cellStyle name="40% - 强调文字颜色 5 2 2 3 2" xfId="812"/>
    <cellStyle name="常规 2 2 2 5_2015财政决算公开" xfId="813"/>
    <cellStyle name="?鹎%U龡&amp;H齲_x0001_C铣_x0014__x0007__x0001__x0001_ 2 4 4 4" xfId="814"/>
    <cellStyle name="标题 2 3 2" xfId="815"/>
    <cellStyle name="?鹎%U龡&amp;H齲_x0001_C铣_x0014__x0007__x0001__x0001_ 2 4 4 5" xfId="816"/>
    <cellStyle name="小数 4" xfId="817"/>
    <cellStyle name="常规 2 5 2 2" xfId="818"/>
    <cellStyle name="检查单元格 6" xfId="819"/>
    <cellStyle name="?鹎%U龡&amp;H齲_x0001_C铣_x0014__x0007__x0001__x0001_ 2 4 4_2015财政决算公开" xfId="820"/>
    <cellStyle name="好 4 3 2" xfId="821"/>
    <cellStyle name="常规 13 2" xfId="822"/>
    <cellStyle name="差 2 2 4" xfId="823"/>
    <cellStyle name="?鹎%U龡&amp;H齲_x0001_C铣_x0014__x0007__x0001__x0001_ 2 4 5" xfId="824"/>
    <cellStyle name="常规 13 2 2" xfId="825"/>
    <cellStyle name="?鹎%U龡&amp;H齲_x0001_C铣_x0014__x0007__x0001__x0001_ 2 4 5 2" xfId="826"/>
    <cellStyle name="?鹎%U龡&amp;H齲_x0001_C铣_x0014__x0007__x0001__x0001_ 3 2 3 4_2015财政决算公开" xfId="827"/>
    <cellStyle name="常规 13 2 3" xfId="828"/>
    <cellStyle name="?鹎%U龡&amp;H齲_x0001_C铣_x0014__x0007__x0001__x0001_ 2 4 5 3" xfId="829"/>
    <cellStyle name="常规 13 3" xfId="830"/>
    <cellStyle name="?鹎%U龡&amp;H齲_x0001_C铣_x0014__x0007__x0001__x0001_ 2 4 6" xfId="831"/>
    <cellStyle name="常规 5 2 2 4" xfId="832"/>
    <cellStyle name="常规 13 3 2" xfId="833"/>
    <cellStyle name="?鹎%U龡&amp;H齲_x0001_C铣_x0014__x0007__x0001__x0001_ 2 4 6 2" xfId="834"/>
    <cellStyle name="常规 5 2 2 4 2" xfId="835"/>
    <cellStyle name="常规 13 3 2 2" xfId="836"/>
    <cellStyle name="常规 17 3" xfId="837"/>
    <cellStyle name="常规 22 3" xfId="838"/>
    <cellStyle name="?鹎%U龡&amp;H齲_x0001_C铣_x0014__x0007__x0001__x0001_ 2 4 6 2 2" xfId="839"/>
    <cellStyle name="常规 5 2 2 5" xfId="840"/>
    <cellStyle name="常规 13 3 3" xfId="841"/>
    <cellStyle name="?鹎%U龡&amp;H齲_x0001_C铣_x0014__x0007__x0001__x0001_ 2 4 6 3" xfId="842"/>
    <cellStyle name="标题 2 5 2" xfId="843"/>
    <cellStyle name="?鹎%U龡&amp;H齲_x0001_C铣_x0014__x0007__x0001__x0001_ 2 4 6 5" xfId="844"/>
    <cellStyle name="常规 5 2 2 5 2" xfId="845"/>
    <cellStyle name="百分比 5 7" xfId="846"/>
    <cellStyle name="常规 18 3" xfId="847"/>
    <cellStyle name="常规 23 3" xfId="848"/>
    <cellStyle name="?鹎%U龡&amp;H齲_x0001_C铣_x0014__x0007__x0001__x0001_ 2 4 6 3 2" xfId="849"/>
    <cellStyle name="常规 5 2 2 6" xfId="850"/>
    <cellStyle name="?鹎%U龡&amp;H齲_x0001_C铣_x0014__x0007__x0001__x0001_ 2 4 6 4" xfId="851"/>
    <cellStyle name="常规 19 3" xfId="852"/>
    <cellStyle name="常规 24 3" xfId="853"/>
    <cellStyle name="?鹎%U龡&amp;H齲_x0001_C铣_x0014__x0007__x0001__x0001_ 2 4 6 4 2" xfId="854"/>
    <cellStyle name="常规 13 3_2015财政决算公开" xfId="855"/>
    <cellStyle name="?鹎%U龡&amp;H齲_x0001_C铣_x0014__x0007__x0001__x0001_ 2 4 6_2015财政决算公开" xfId="856"/>
    <cellStyle name="货币 2 3 5 2" xfId="857"/>
    <cellStyle name="常规 13 4" xfId="858"/>
    <cellStyle name="?鹎%U龡&amp;H齲_x0001_C铣_x0014__x0007__x0001__x0001_ 2 4 7" xfId="859"/>
    <cellStyle name="常规 5 2 4 4" xfId="860"/>
    <cellStyle name="?鹎%U龡&amp;H齲_x0001_C铣_x0014__x0007__x0001__x0001_ 2 4 8 2" xfId="861"/>
    <cellStyle name="?鹎%U龡&amp;H齲_x0001_C铣_x0014__x0007__x0001__x0001_ 3 6_2015财政决算公开" xfId="862"/>
    <cellStyle name="?鹎%U龡&amp;H齲_x0001_C铣_x0014__x0007__x0001__x0001_ 2 4 9" xfId="863"/>
    <cellStyle name="货币 2 2 2 7 2" xfId="864"/>
    <cellStyle name="?鹎%U龡&amp;H齲_x0001_C铣_x0014__x0007__x0001__x0001_ 2 4_2015财政决算公开" xfId="865"/>
    <cellStyle name="?鹎%U龡&amp;H齲_x0001_C铣_x0014__x0007__x0001__x0001_ 2 5 2" xfId="866"/>
    <cellStyle name="货币 2 2 5 3" xfId="867"/>
    <cellStyle name="40% - 强调文字颜色 6 2 5" xfId="868"/>
    <cellStyle name="?鹎%U龡&amp;H齲_x0001_C铣_x0014__x0007__x0001__x0001_ 2 5_2015财政决算公开" xfId="869"/>
    <cellStyle name="20% - 强调文字颜色 1 2 7" xfId="870"/>
    <cellStyle name="?鹎%U龡&amp;H齲_x0001_C铣_x0014__x0007__x0001__x0001_ 3 4 5 2 2" xfId="871"/>
    <cellStyle name="?鹎%U龡&amp;H齲_x0001_C铣_x0014__x0007__x0001__x0001_ 3 2 2 2 3 2 2" xfId="872"/>
    <cellStyle name="?鹎%U龡&amp;H齲_x0001_C铣_x0014__x0007__x0001__x0001_ 2 6" xfId="873"/>
    <cellStyle name="百分比 2 3" xfId="874"/>
    <cellStyle name="?鹎%U龡&amp;H齲_x0001_C铣_x0014__x0007__x0001__x0001_ 2 6 2" xfId="875"/>
    <cellStyle name="常规 8 2 2 2 2" xfId="876"/>
    <cellStyle name="?鹎%U龡&amp;H齲_x0001_C铣_x0014__x0007__x0001__x0001_ 2 7" xfId="877"/>
    <cellStyle name="百分比 3 3" xfId="878"/>
    <cellStyle name="?鹎%U龡&amp;H齲_x0001_C铣_x0014__x0007__x0001__x0001_ 2 7 2" xfId="879"/>
    <cellStyle name="40% - 强调文字颜色 1 7 2" xfId="880"/>
    <cellStyle name="?鹎%U龡&amp;H齲_x0001_C铣_x0014__x0007__x0001__x0001_ 2 8" xfId="881"/>
    <cellStyle name="常规 2 4 9 2" xfId="882"/>
    <cellStyle name="?鹎%U龡&amp;H齲_x0001_C铣_x0014__x0007__x0001__x0001_ 3 2 10" xfId="883"/>
    <cellStyle name="标题 5 4 3" xfId="884"/>
    <cellStyle name="?鹎%U龡&amp;H齲_x0001_C铣_x0014__x0007__x0001__x0001_ 3 2 10 2" xfId="885"/>
    <cellStyle name="?鹎%U龡&amp;H齲_x0001_C铣_x0014__x0007__x0001__x0001_ 3 2 11" xfId="886"/>
    <cellStyle name="?鹎%U龡&amp;H齲_x0001_C铣_x0014__x0007__x0001__x0001_ 3 2 2 10" xfId="887"/>
    <cellStyle name="40% - 强调文字颜色 4 5 3" xfId="888"/>
    <cellStyle name="?鹎%U龡&amp;H齲_x0001_C铣_x0014__x0007__x0001__x0001_ 3 2 4" xfId="889"/>
    <cellStyle name="?鹎%U龡&amp;H齲_x0001_C铣_x0014__x0007__x0001__x0001_ 3 4 4_2015财政决算公开" xfId="890"/>
    <cellStyle name="计算 2 2 4" xfId="891"/>
    <cellStyle name="20% - 强调文字颜色 1 3 3 2 2" xfId="892"/>
    <cellStyle name="?鹎%U龡&amp;H齲_x0001_C铣_x0014__x0007__x0001__x0001_ 3 2 2 2 2_2015财政决算公开" xfId="893"/>
    <cellStyle name="?鹎%U龡&amp;H齲_x0001_C铣_x0014__x0007__x0001__x0001_ 3 2 2 2" xfId="894"/>
    <cellStyle name="?鹎%U龡&amp;H齲_x0001_C铣_x0014__x0007__x0001__x0001_ 3 2 4 2" xfId="895"/>
    <cellStyle name="差 3 2 3" xfId="896"/>
    <cellStyle name="?鹎%U龡&amp;H齲_x0001_C铣_x0014__x0007__x0001__x0001_ 3 4 4" xfId="897"/>
    <cellStyle name="?鹎%U龡&amp;H齲_x0001_C铣_x0014__x0007__x0001__x0001_ 3 2 2 2 2" xfId="898"/>
    <cellStyle name="20% - 强调文字颜色 4 2 2 2 2 2" xfId="899"/>
    <cellStyle name="?鹎%U龡&amp;H齲_x0001_C铣_x0014__x0007__x0001__x0001_ 3 2 4 3" xfId="900"/>
    <cellStyle name="好 5 3 2" xfId="901"/>
    <cellStyle name="差 3 2 4" xfId="902"/>
    <cellStyle name="?鹎%U龡&amp;H齲_x0001_C铣_x0014__x0007__x0001__x0001_ 3 4 5" xfId="903"/>
    <cellStyle name="?鹎%U龡&amp;H齲_x0001_C铣_x0014__x0007__x0001__x0001_ 3 2 2 2 3" xfId="904"/>
    <cellStyle name="?鹎%U龡&amp;H齲_x0001_C铣_x0014__x0007__x0001__x0001_ 3 2 4 3 2" xfId="905"/>
    <cellStyle name="?鹎%U龡&amp;H齲_x0001_C铣_x0014__x0007__x0001__x0001_ 3 4 5 2" xfId="906"/>
    <cellStyle name="?鹎%U龡&amp;H齲_x0001_C铣_x0014__x0007__x0001__x0001_ 3 2 2 2 3 2" xfId="907"/>
    <cellStyle name="?鹎%U龡&amp;H齲_x0001_C铣_x0014__x0007__x0001__x0001_ 3 4 5 3" xfId="908"/>
    <cellStyle name="?鹎%U龡&amp;H齲_x0001_C铣_x0014__x0007__x0001__x0001_ 3 2 2 2 3 3" xfId="909"/>
    <cellStyle name="?鹎%U龡&amp;H齲_x0001_C铣_x0014__x0007__x0001__x0001_ 3 4 5 3 2" xfId="910"/>
    <cellStyle name="?鹎%U龡&amp;H齲_x0001_C铣_x0014__x0007__x0001__x0001_ 3 2 2 2 3 3 2" xfId="911"/>
    <cellStyle name="?鹎%U龡&amp;H齲_x0001_C铣_x0014__x0007__x0001__x0001_ 3 4 6 3" xfId="912"/>
    <cellStyle name="?鹎%U龡&amp;H齲_x0001_C铣_x0014__x0007__x0001__x0001_ 3 2 2 2 4 3" xfId="913"/>
    <cellStyle name="?鹎%U龡&amp;H齲_x0001_C铣_x0014__x0007__x0001__x0001_ 3 4 6 3 2" xfId="914"/>
    <cellStyle name="常规 45" xfId="915"/>
    <cellStyle name="常规 50" xfId="916"/>
    <cellStyle name="?鹎%U龡&amp;H齲_x0001_C铣_x0014__x0007__x0001__x0001_ 3 2 2 2 4 3 2" xfId="917"/>
    <cellStyle name="?鹎%U龡&amp;H齲_x0001_C铣_x0014__x0007__x0001__x0001_ 3 4 6 4" xfId="918"/>
    <cellStyle name="?鹎%U龡&amp;H齲_x0001_C铣_x0014__x0007__x0001__x0001_ 3 2 2 2 4 4" xfId="919"/>
    <cellStyle name="?鹎%U龡&amp;H齲_x0001_C铣_x0014__x0007__x0001__x0001_ 3 2 3 3_2015财政决算公开" xfId="920"/>
    <cellStyle name="?鹎%U龡&amp;H齲_x0001_C铣_x0014__x0007__x0001__x0001_ 3 4 6 4 2" xfId="921"/>
    <cellStyle name="?鹎%U龡&amp;H齲_x0001_C铣_x0014__x0007__x0001__x0001_ 3 2 2 2 4 4 2" xfId="922"/>
    <cellStyle name="?鹎%U龡&amp;H齲_x0001_C铣_x0014__x0007__x0001__x0001_ 3 4 6_2015财政决算公开" xfId="923"/>
    <cellStyle name="?鹎%U龡&amp;H齲_x0001_C铣_x0014__x0007__x0001__x0001_ 3 2 2 2 4_2015财政决算公开" xfId="924"/>
    <cellStyle name="常规 10 3" xfId="925"/>
    <cellStyle name="?鹎%U龡&amp;H齲_x0001_C铣_x0014__x0007__x0001__x0001_ 3 4 8 2" xfId="926"/>
    <cellStyle name="?鹎%U龡&amp;H齲_x0001_C铣_x0014__x0007__x0001__x0001_ 3 2 2 2 6 2" xfId="927"/>
    <cellStyle name="?鹎%U龡&amp;H齲_x0001_C铣_x0014__x0007__x0001__x0001_ 3 4 9" xfId="928"/>
    <cellStyle name="?鹎%U龡&amp;H齲_x0001_C铣_x0014__x0007__x0001__x0001_ 3 2 2 2 7" xfId="929"/>
    <cellStyle name="60% - 强调文字颜色 4 5 2 2" xfId="930"/>
    <cellStyle name="?鹎%U龡&amp;H齲_x0001_C铣_x0014__x0007__x0001__x0001_ 3 2 4_2015财政决算公开" xfId="931"/>
    <cellStyle name="?鹎%U龡&amp;H齲_x0001_C铣_x0014__x0007__x0001__x0001_ 4 6 5" xfId="932"/>
    <cellStyle name="?鹎%U龡&amp;H齲_x0001_C铣_x0014__x0007__x0001__x0001_ 3 2 3 4 3" xfId="933"/>
    <cellStyle name="?鹎%U龡&amp;H齲_x0001_C铣_x0014__x0007__x0001__x0001_ 3 3 6 3" xfId="934"/>
    <cellStyle name="?鹎%U龡&amp;H齲_x0001_C铣_x0014__x0007__x0001__x0001_ 3 2 2 2_2015财政决算公开" xfId="935"/>
    <cellStyle name="后继超级链接 3 2 2" xfId="936"/>
    <cellStyle name="?鹎%U龡&amp;H齲_x0001_C铣_x0014__x0007__x0001__x0001_ 3 2 5 2" xfId="937"/>
    <cellStyle name="差 3 3 3" xfId="938"/>
    <cellStyle name="?鹎%U龡&amp;H齲_x0001_C铣_x0014__x0007__x0001__x0001_ 3 2 2 3 2" xfId="939"/>
    <cellStyle name="?鹎%U龡&amp;H齲_x0001_C铣_x0014__x0007__x0001__x0001_ 3 2 5 3" xfId="940"/>
    <cellStyle name="?鹎%U龡&amp;H齲_x0001_C铣_x0014__x0007__x0001__x0001_ 3 2 2 3 3" xfId="941"/>
    <cellStyle name="后继超级链接 3 3" xfId="942"/>
    <cellStyle name="?鹎%U龡&amp;H齲_x0001_C铣_x0014__x0007__x0001__x0001_ 3 2 6" xfId="943"/>
    <cellStyle name="?鹎%U龡&amp;H齲_x0001_C铣_x0014__x0007__x0001__x0001_ 3 2 2 4" xfId="944"/>
    <cellStyle name="标题 1 8" xfId="945"/>
    <cellStyle name="?鹎%U龡&amp;H齲_x0001_C铣_x0014__x0007__x0001__x0001_ 3 2 2 4 4 2" xfId="946"/>
    <cellStyle name="?鹎%U龡&amp;H齲_x0001_C铣_x0014__x0007__x0001__x0001_ 3 2 2 4_2015财政决算公开" xfId="947"/>
    <cellStyle name="?鹎%U龡&amp;H齲_x0001_C铣_x0014__x0007__x0001__x0001_ 3 2 2 5" xfId="948"/>
    <cellStyle name="20% - 强调文字颜色 2 7 2" xfId="949"/>
    <cellStyle name="?鹎%U龡&amp;H齲_x0001_C铣_x0014__x0007__x0001__x0001_ 3 2 2 5 3 2" xfId="950"/>
    <cellStyle name="?鹎%U龡&amp;H齲_x0001_C铣_x0014__x0007__x0001__x0001_ 3 2 2 6" xfId="951"/>
    <cellStyle name="20% - 强调文字颜色 6 2 2 3 2" xfId="952"/>
    <cellStyle name="?鹎%U龡&amp;H齲_x0001_C铣_x0014__x0007__x0001__x0001_ 3 2 2 6 4 2" xfId="953"/>
    <cellStyle name="20% - 强调文字颜色 3 9" xfId="954"/>
    <cellStyle name="?鹎%U龡&amp;H齲_x0001_C铣_x0014__x0007__x0001__x0001_ 3 2 2 6 5" xfId="955"/>
    <cellStyle name="?鹎%U龡&amp;H齲_x0001_C铣_x0014__x0007__x0001__x0001_ 3 2 2 7" xfId="956"/>
    <cellStyle name="20% - 强调文字颜色 4 6" xfId="957"/>
    <cellStyle name="?鹎%U龡&amp;H齲_x0001_C铣_x0014__x0007__x0001__x0001_ 3 2 2 7 2" xfId="958"/>
    <cellStyle name="60% - 强调文字颜色 6 3 2 2 2" xfId="959"/>
    <cellStyle name="20% - 强调文字颜色 5 6" xfId="960"/>
    <cellStyle name="?鹎%U龡&amp;H齲_x0001_C铣_x0014__x0007__x0001__x0001_ 3 2 2 8 2" xfId="961"/>
    <cellStyle name="60% - 强调文字颜色 6 3 2 3" xfId="962"/>
    <cellStyle name="?鹎%U龡&amp;H齲_x0001_C铣_x0014__x0007__x0001__x0001_ 3 2 2 9" xfId="963"/>
    <cellStyle name="60% - 强调文字颜色 6 3 2 3 2" xfId="964"/>
    <cellStyle name="20% - 强调文字颜色 6 6" xfId="965"/>
    <cellStyle name="?鹎%U龡&amp;H齲_x0001_C铣_x0014__x0007__x0001__x0001_ 3 2 2 9 2" xfId="966"/>
    <cellStyle name="货币 4 2 2 4" xfId="967"/>
    <cellStyle name="?鹎%U龡&amp;H齲_x0001_C铣_x0014__x0007__x0001__x0001_ 3 2 2_2015财政决算公开" xfId="968"/>
    <cellStyle name="?鹎%U龡&amp;H齲_x0001_C铣_x0014__x0007__x0001__x0001_ 3 2 3" xfId="969"/>
    <cellStyle name="?鹎%U龡&amp;H齲_x0001_C铣_x0014__x0007__x0001__x0001_ 3 2 3 2" xfId="970"/>
    <cellStyle name="差 4 2 3" xfId="971"/>
    <cellStyle name="?鹎%U龡&amp;H齲_x0001_C铣_x0014__x0007__x0001__x0001_ 4 4 4" xfId="972"/>
    <cellStyle name="?鹎%U龡&amp;H齲_x0001_C铣_x0014__x0007__x0001__x0001_ 3 2 3 2 2" xfId="973"/>
    <cellStyle name="?鹎%U龡&amp;H齲_x0001_C铣_x0014__x0007__x0001__x0001_ 4 4 5" xfId="974"/>
    <cellStyle name="?鹎%U龡&amp;H齲_x0001_C铣_x0014__x0007__x0001__x0001_ 3 2 3 2 3" xfId="975"/>
    <cellStyle name="?鹎%U龡&amp;H齲_x0001_C铣_x0014__x0007__x0001__x0001_ 3 2 3 2 5" xfId="976"/>
    <cellStyle name="?鹎%U龡&amp;H齲_x0001_C铣_x0014__x0007__x0001__x0001_ 3 2 3 3" xfId="977"/>
    <cellStyle name="?鹎%U龡&amp;H齲_x0001_C铣_x0014__x0007__x0001__x0001_ 4 5 4" xfId="978"/>
    <cellStyle name="?鹎%U龡&amp;H齲_x0001_C铣_x0014__x0007__x0001__x0001_ 3 2 3 3 2" xfId="979"/>
    <cellStyle name="?鹎%U龡&amp;H齲_x0001_C铣_x0014__x0007__x0001__x0001_ 3 2 3 3 2 2" xfId="980"/>
    <cellStyle name="60% - 强调文字颜色 1 2 3" xfId="981"/>
    <cellStyle name="?鹎%U龡&amp;H齲_x0001_C铣_x0014__x0007__x0001__x0001_ 3 2 3 3 3 2" xfId="982"/>
    <cellStyle name="?鹎%U龡&amp;H齲_x0001_C铣_x0014__x0007__x0001__x0001_ 4 6 4 2" xfId="983"/>
    <cellStyle name="?鹎%U龡&amp;H齲_x0001_C铣_x0014__x0007__x0001__x0001_ 3 2 3 4 2 2" xfId="984"/>
    <cellStyle name="60% - 强调文字颜色 4 5 2 2 2" xfId="985"/>
    <cellStyle name="60% - 强调文字颜色 2 2 3" xfId="986"/>
    <cellStyle name="?鹎%U龡&amp;H齲_x0001_C铣_x0014__x0007__x0001__x0001_ 3 2 3 4 3 2" xfId="987"/>
    <cellStyle name="常规 5 2 4 2 2" xfId="988"/>
    <cellStyle name="60% - 强调文字颜色 4 5 2 3" xfId="989"/>
    <cellStyle name="?鹎%U龡&amp;H齲_x0001_C铣_x0014__x0007__x0001__x0001_ 3 2 3 4 4" xfId="990"/>
    <cellStyle name="60% - 强调文字颜色 2 3 3" xfId="991"/>
    <cellStyle name="?鹎%U龡&amp;H齲_x0001_C铣_x0014__x0007__x0001__x0001_ 3 2 3 4 4 2" xfId="992"/>
    <cellStyle name="百分比 5 2 2 3" xfId="993"/>
    <cellStyle name="?鹎%U龡&amp;H齲_x0001_C铣_x0014__x0007__x0001__x0001_ 3 2 3 7 2" xfId="994"/>
    <cellStyle name="好 3 5" xfId="995"/>
    <cellStyle name="60% - 强调文字颜色 4 2 2" xfId="996"/>
    <cellStyle name="?鹎%U龡&amp;H齲_x0001_C铣_x0014__x0007__x0001__x0001_ 3 2 3_2015财政决算公开" xfId="997"/>
    <cellStyle name="40% - 强调文字颜色 6 4" xfId="998"/>
    <cellStyle name="?鹎%U龡&amp;H齲_x0001_C铣_x0014__x0007__x0001__x0001_ 3 2 6 4" xfId="999"/>
    <cellStyle name="常规 3 2 3" xfId="1000"/>
    <cellStyle name="?鹎%U龡&amp;H齲_x0001_C铣_x0014__x0007__x0001__x0001_ 3 2 6_2015财政决算公开" xfId="1001"/>
    <cellStyle name="货币 2 4 3 2" xfId="1002"/>
    <cellStyle name="?鹎%U龡&amp;H齲_x0001_C铣_x0014__x0007__x0001__x0001_ 3 2 7" xfId="1003"/>
    <cellStyle name="?鹎%U龡&amp;H齲_x0001_C铣_x0014__x0007__x0001__x0001_ 3 2 7 2" xfId="1004"/>
    <cellStyle name="常规 2 2 2 2 4 3" xfId="1005"/>
    <cellStyle name="?鹎%U龡&amp;H齲_x0001_C铣_x0014__x0007__x0001__x0001_ 3 2 7 2 2" xfId="1006"/>
    <cellStyle name="货币 2 2 2 4 2 2" xfId="1007"/>
    <cellStyle name="20% - 强调文字颜色 6 2 3_2015财政决算公开" xfId="1008"/>
    <cellStyle name="?鹎%U龡&amp;H齲_x0001_C铣_x0014__x0007__x0001__x0001_ 3 2 7 3" xfId="1009"/>
    <cellStyle name="?鹎%U龡&amp;H齲_x0001_C铣_x0014__x0007__x0001__x0001_ 3 2 7 3 2" xfId="1010"/>
    <cellStyle name="货币 2 2 2 4 2 3" xfId="1011"/>
    <cellStyle name="?鹎%U龡&amp;H齲_x0001_C铣_x0014__x0007__x0001__x0001_ 3 2 7 4" xfId="1012"/>
    <cellStyle name="?鹎%U龡&amp;H齲_x0001_C铣_x0014__x0007__x0001__x0001_ 3 2 7 4 2" xfId="1013"/>
    <cellStyle name="20% - 强调文字颜色 2 2 3 5" xfId="1014"/>
    <cellStyle name="?鹎%U龡&amp;H齲_x0001_C铣_x0014__x0007__x0001__x0001_ 3 2 7 5" xfId="1015"/>
    <cellStyle name="?鹎%U龡&amp;H齲_x0001_C铣_x0014__x0007__x0001__x0001_ 3 2 7_2015财政决算公开" xfId="1016"/>
    <cellStyle name="货币 2 4 3 3" xfId="1017"/>
    <cellStyle name="?鹎%U龡&amp;H齲_x0001_C铣_x0014__x0007__x0001__x0001_ 3 2 8" xfId="1018"/>
    <cellStyle name="?鹎%U龡&amp;H齲_x0001_C铣_x0014__x0007__x0001__x0001_ 3 2 8 2" xfId="1019"/>
    <cellStyle name="?鹎%U龡&amp;H齲_x0001_C铣_x0014__x0007__x0001__x0001_ 3 2 9" xfId="1020"/>
    <cellStyle name="?鹎%U龡&amp;H齲_x0001_C铣_x0014__x0007__x0001__x0001_ 3 2 9 2" xfId="1021"/>
    <cellStyle name="?鹎%U龡&amp;H齲_x0001_C铣_x0014__x0007__x0001__x0001_ 3 2_2015财政决算公开" xfId="1022"/>
    <cellStyle name="?鹎%U龡&amp;H齲_x0001_C铣_x0014__x0007__x0001__x0001_ 3 3" xfId="1023"/>
    <cellStyle name="?鹎%U龡&amp;H齲_x0001_C铣_x0014__x0007__x0001__x0001_ 3 3 10" xfId="1024"/>
    <cellStyle name="?鹎%U龡&amp;H齲_x0001_C铣_x0014__x0007__x0001__x0001_ 3 3 2" xfId="1025"/>
    <cellStyle name="?鹎%U龡&amp;H齲_x0001_C铣_x0014__x0007__x0001__x0001_ 3 3 2 2" xfId="1026"/>
    <cellStyle name="?鹎%U龡&amp;H齲_x0001_C铣_x0014__x0007__x0001__x0001_ 3 3 2 2 2" xfId="1027"/>
    <cellStyle name="?鹎%U龡&amp;H齲_x0001_C铣_x0014__x0007__x0001__x0001_ 3 3 2 2 2 2" xfId="1028"/>
    <cellStyle name="?鹎%U龡&amp;H齲_x0001_C铣_x0014__x0007__x0001__x0001_ 3 3 2 2 3" xfId="1029"/>
    <cellStyle name="?鹎%U龡&amp;H齲_x0001_C铣_x0014__x0007__x0001__x0001_ 3 3 2 2 3 2" xfId="1030"/>
    <cellStyle name="?鹎%U龡&amp;H齲_x0001_C铣_x0014__x0007__x0001__x0001_ 3 3 2 2 4" xfId="1031"/>
    <cellStyle name="?鹎%U龡&amp;H齲_x0001_C铣_x0014__x0007__x0001__x0001_ 3 3 2 2 4 2" xfId="1032"/>
    <cellStyle name="?鹎%U龡&amp;H齲_x0001_C铣_x0014__x0007__x0001__x0001_ 3 3 2 2 5" xfId="1033"/>
    <cellStyle name="?鹎%U龡&amp;H齲_x0001_C铣_x0014__x0007__x0001__x0001_ 3 3 2 3" xfId="1034"/>
    <cellStyle name="?鹎%U龡&amp;H齲_x0001_C铣_x0014__x0007__x0001__x0001_ 3 3 2 3 2" xfId="1035"/>
    <cellStyle name="货币 4 2 5 3" xfId="1036"/>
    <cellStyle name="?鹎%U龡&amp;H齲_x0001_C铣_x0014__x0007__x0001__x0001_ 3 3 2 3 2 2" xfId="1037"/>
    <cellStyle name="?鹎%U龡&amp;H齲_x0001_C铣_x0014__x0007__x0001__x0001_ 3 3 2 3 3" xfId="1038"/>
    <cellStyle name="货币 4 2 6 3" xfId="1039"/>
    <cellStyle name="?鹎%U龡&amp;H齲_x0001_C铣_x0014__x0007__x0001__x0001_ 3 3 2 3 3 2" xfId="1040"/>
    <cellStyle name="?鹎%U龡&amp;H齲_x0001_C铣_x0014__x0007__x0001__x0001_ 3 3 2 3 4" xfId="1041"/>
    <cellStyle name="?鹎%U龡&amp;H齲_x0001_C铣_x0014__x0007__x0001__x0001_ 3 3 2 3_2015财政决算公开" xfId="1042"/>
    <cellStyle name="?鹎%U龡&amp;H齲_x0001_C铣_x0014__x0007__x0001__x0001_ 3 3 2 4" xfId="1043"/>
    <cellStyle name="60% - 强调文字颜色 5 4 2 2 2" xfId="1044"/>
    <cellStyle name="?鹎%U龡&amp;H齲_x0001_C铣_x0014__x0007__x0001__x0001_ 3 3 2 4 3 2" xfId="1045"/>
    <cellStyle name="60% - 强调文字颜色 5 4 2 3" xfId="1046"/>
    <cellStyle name="?鹎%U龡&amp;H齲_x0001_C铣_x0014__x0007__x0001__x0001_ 3 3 2 4 4" xfId="1047"/>
    <cellStyle name="?鹎%U龡&amp;H齲_x0001_C铣_x0014__x0007__x0001__x0001_ 3 3 2 4 4 2" xfId="1048"/>
    <cellStyle name="20% - 强调文字颜色 2 3 2 2 2" xfId="1049"/>
    <cellStyle name="?鹎%U龡&amp;H齲_x0001_C铣_x0014__x0007__x0001__x0001_ 3 3 2 4 5" xfId="1050"/>
    <cellStyle name="60% - 强调文字颜色 3 2 2 2 3" xfId="1051"/>
    <cellStyle name="?鹎%U龡&amp;H齲_x0001_C铣_x0014__x0007__x0001__x0001_ 3 3 4 2 2" xfId="1052"/>
    <cellStyle name="?鹎%U龡&amp;H齲_x0001_C铣_x0014__x0007__x0001__x0001_ 3 3 2 4_2015财政决算公开" xfId="1053"/>
    <cellStyle name="?鹎%U龡&amp;H齲_x0001_C铣_x0014__x0007__x0001__x0001_ 3 3 2 5" xfId="1054"/>
    <cellStyle name="强调文字颜色 4 2 2 3 2" xfId="1055"/>
    <cellStyle name="标题 1 2 4" xfId="1056"/>
    <cellStyle name="?鹎%U龡&amp;H齲_x0001_C铣_x0014__x0007__x0001__x0001_ 4 2 3_2015财政决算公开" xfId="1057"/>
    <cellStyle name="?鹎%U龡&amp;H齲_x0001_C铣_x0014__x0007__x0001__x0001_ 3 3 2 5 2" xfId="1058"/>
    <cellStyle name="?鹎%U龡&amp;H齲_x0001_C铣_x0014__x0007__x0001__x0001_ 3 3 2 6" xfId="1059"/>
    <cellStyle name="标题 1 3 4" xfId="1060"/>
    <cellStyle name="?鹎%U龡&amp;H齲_x0001_C铣_x0014__x0007__x0001__x0001_ 3 3 2 6 2" xfId="1061"/>
    <cellStyle name="?鹎%U龡&amp;H齲_x0001_C铣_x0014__x0007__x0001__x0001_ 3 4 2 4 2" xfId="1062"/>
    <cellStyle name="?鹎%U龡&amp;H齲_x0001_C铣_x0014__x0007__x0001__x0001_ 3 3 2 7" xfId="1063"/>
    <cellStyle name="?鹎%U龡&amp;H齲_x0001_C铣_x0014__x0007__x0001__x0001_ 3 4 2 4 2 2" xfId="1064"/>
    <cellStyle name="?鹎%U龡&amp;H齲_x0001_C铣_x0014__x0007__x0001__x0001_ 3 3 2 7 2" xfId="1065"/>
    <cellStyle name="百分比 3 2 2 2 2" xfId="1066"/>
    <cellStyle name="60% - 强调文字颜色 6 4 2 2" xfId="1067"/>
    <cellStyle name="?鹎%U龡&amp;H齲_x0001_C铣_x0014__x0007__x0001__x0001_ 3 4 2 4 3" xfId="1068"/>
    <cellStyle name="?鹎%U龡&amp;H齲_x0001_C铣_x0014__x0007__x0001__x0001_ 3 3 2 8" xfId="1069"/>
    <cellStyle name="货币 2 2 2 4 4 3" xfId="1070"/>
    <cellStyle name="?鹎%U龡&amp;H齲_x0001_C铣_x0014__x0007__x0001__x0001_ 3 3 2_2015财政决算公开" xfId="1071"/>
    <cellStyle name="?鹎%U龡&amp;H齲_x0001_C铣_x0014__x0007__x0001__x0001_ 3 3 3" xfId="1072"/>
    <cellStyle name="?鹎%U龡&amp;H齲_x0001_C铣_x0014__x0007__x0001__x0001_ 4" xfId="1073"/>
    <cellStyle name="?鹎%U龡&amp;H齲_x0001_C铣_x0014__x0007__x0001__x0001_ 3 3 3 3" xfId="1074"/>
    <cellStyle name="?鹎%U龡&amp;H齲_x0001_C铣_x0014__x0007__x0001__x0001_ 4 2" xfId="1075"/>
    <cellStyle name="?鹎%U龡&amp;H齲_x0001_C铣_x0014__x0007__x0001__x0001_ 3 3 3 3 2" xfId="1076"/>
    <cellStyle name="强调文字颜色 4 2 3 2" xfId="1077"/>
    <cellStyle name="?鹎%U龡&amp;H齲_x0001_C铣_x0014__x0007__x0001__x0001_ 5" xfId="1078"/>
    <cellStyle name="?鹎%U龡&amp;H齲_x0001_C铣_x0014__x0007__x0001__x0001_ 3 3 3 4" xfId="1079"/>
    <cellStyle name="强调文字颜色 4 2 3 3" xfId="1080"/>
    <cellStyle name="?鹎%U龡&amp;H齲_x0001_C铣_x0014__x0007__x0001__x0001_ 6" xfId="1081"/>
    <cellStyle name="?鹎%U龡&amp;H齲_x0001_C铣_x0014__x0007__x0001__x0001_ 3 3 3 5" xfId="1082"/>
    <cellStyle name="?鹎%U龡&amp;H齲_x0001_C铣_x0014__x0007__x0001__x0001_ 3 3 4" xfId="1083"/>
    <cellStyle name="?鹎%U龡&amp;H齲_x0001_C铣_x0014__x0007__x0001__x0001_ 3 3 4 2" xfId="1084"/>
    <cellStyle name="?鹎%U龡&amp;H齲_x0001_C铣_x0014__x0007__x0001__x0001_ 3 3 4 3" xfId="1085"/>
    <cellStyle name="?鹎%U龡&amp;H齲_x0001_C铣_x0014__x0007__x0001__x0001_ 3 3 4 3 2" xfId="1086"/>
    <cellStyle name="?鹎%U龡&amp;H齲_x0001_C铣_x0014__x0007__x0001__x0001_ 3 3 4 4" xfId="1087"/>
    <cellStyle name="?鹎%U龡&amp;H齲_x0001_C铣_x0014__x0007__x0001__x0001_ 3 3 4 4 2" xfId="1088"/>
    <cellStyle name="?鹎%U龡&amp;H齲_x0001_C铣_x0014__x0007__x0001__x0001_ 3 3 4 5" xfId="1089"/>
    <cellStyle name="60% - 强调文字颜色 5 2 3" xfId="1090"/>
    <cellStyle name="?鹎%U龡&amp;H齲_x0001_C铣_x0014__x0007__x0001__x0001_ 3 3 4_2015财政决算公开" xfId="1091"/>
    <cellStyle name="常规 17_2015财政决算公开" xfId="1092"/>
    <cellStyle name="后继超级链接 4 2" xfId="1093"/>
    <cellStyle name="好 5 2 2" xfId="1094"/>
    <cellStyle name="标题 3 2 2 2 2" xfId="1095"/>
    <cellStyle name="?鹎%U龡&amp;H齲_x0001_C铣_x0014__x0007__x0001__x0001_ 3 3 5" xfId="1096"/>
    <cellStyle name="好 5 2 2 2" xfId="1097"/>
    <cellStyle name="?鹎%U龡&amp;H齲_x0001_C铣_x0014__x0007__x0001__x0001_ 3 3 5 2" xfId="1098"/>
    <cellStyle name="60% - 强调文字颜色 3 2 3 2 3" xfId="1099"/>
    <cellStyle name="20% - 着色 4" xfId="1100"/>
    <cellStyle name="?鹎%U龡&amp;H齲_x0001_C铣_x0014__x0007__x0001__x0001_ 3 3 5 2 2" xfId="1101"/>
    <cellStyle name="?鹎%U龡&amp;H齲_x0001_C铣_x0014__x0007__x0001__x0001_ 3 3 5 3" xfId="1102"/>
    <cellStyle name="?鹎%U龡&amp;H齲_x0001_C铣_x0014__x0007__x0001__x0001_ 3 3 5 3 2" xfId="1103"/>
    <cellStyle name="?鹎%U龡&amp;H齲_x0001_C铣_x0014__x0007__x0001__x0001_ 3 3 5 4" xfId="1104"/>
    <cellStyle name="?鹎%U龡&amp;H齲_x0001_C铣_x0014__x0007__x0001__x0001_ 3 3 5_2015财政决算公开" xfId="1105"/>
    <cellStyle name="好 5 2 3" xfId="1106"/>
    <cellStyle name="?鹎%U龡&amp;H齲_x0001_C铣_x0014__x0007__x0001__x0001_ 3 3 6" xfId="1107"/>
    <cellStyle name="?鹎%U龡&amp;H齲_x0001_C铣_x0014__x0007__x0001__x0001_ 3 3 6 2" xfId="1108"/>
    <cellStyle name="60% - 强调文字颜色 5 9" xfId="1109"/>
    <cellStyle name="?鹎%U龡&amp;H齲_x0001_C铣_x0014__x0007__x0001__x0001_ 3 3 6 2 2" xfId="1110"/>
    <cellStyle name="常规 12 2 2 2 3" xfId="1111"/>
    <cellStyle name="60% - 强调文字颜色 6 9" xfId="1112"/>
    <cellStyle name="?鹎%U龡&amp;H齲_x0001_C铣_x0014__x0007__x0001__x0001_ 3 3 6 3 2" xfId="1113"/>
    <cellStyle name="?鹎%U龡&amp;H齲_x0001_C铣_x0014__x0007__x0001__x0001_ 3 3 6 4" xfId="1114"/>
    <cellStyle name="?鹎%U龡&amp;H齲_x0001_C铣_x0014__x0007__x0001__x0001_ 3 3 6 4 2" xfId="1115"/>
    <cellStyle name="常规 49" xfId="1116"/>
    <cellStyle name="常规 54" xfId="1117"/>
    <cellStyle name="40% - 强调文字颜色 4 4 2 2 2" xfId="1118"/>
    <cellStyle name="?鹎%U龡&amp;H齲_x0001_C铣_x0014__x0007__x0001__x0001_ 3 3 6_2015财政决算公开" xfId="1119"/>
    <cellStyle name="货币 2 4 4 2" xfId="1120"/>
    <cellStyle name="?鹎%U龡&amp;H齲_x0001_C铣_x0014__x0007__x0001__x0001_ 3 3 7" xfId="1121"/>
    <cellStyle name="货币 2 4 4 3" xfId="1122"/>
    <cellStyle name="?鹎%U龡&amp;H齲_x0001_C铣_x0014__x0007__x0001__x0001_ 3 3 8" xfId="1123"/>
    <cellStyle name="?鹎%U龡&amp;H齲_x0001_C铣_x0014__x0007__x0001__x0001_ 3 3 8 2" xfId="1124"/>
    <cellStyle name="?鹎%U龡&amp;H齲_x0001_C铣_x0014__x0007__x0001__x0001_ 3 3 9" xfId="1125"/>
    <cellStyle name="?鹎%U龡&amp;H齲_x0001_C铣_x0014__x0007__x0001__x0001_ 3 3 9 2" xfId="1126"/>
    <cellStyle name="货币 4 2 9" xfId="1127"/>
    <cellStyle name="常规 2 2 2 4 3 2" xfId="1128"/>
    <cellStyle name="?鹎%U龡&amp;H齲_x0001_C铣_x0014__x0007__x0001__x0001_ 3 3_2015财政决算公开" xfId="1129"/>
    <cellStyle name="?鹎%U龡&amp;H齲_x0001_C铣_x0014__x0007__x0001__x0001_ 3 4" xfId="1130"/>
    <cellStyle name="?鹎%U龡&amp;H齲_x0001_C铣_x0014__x0007__x0001__x0001_ 3 4 10" xfId="1131"/>
    <cellStyle name="?鹎%U龡&amp;H齲_x0001_C铣_x0014__x0007__x0001__x0001_ 3 4 2" xfId="1132"/>
    <cellStyle name="40% - 强调文字颜色 1 4_2015财政决算公开" xfId="1133"/>
    <cellStyle name="?鹎%U龡&amp;H齲_x0001_C铣_x0014__x0007__x0001__x0001_ 3 4 2 2" xfId="1134"/>
    <cellStyle name="?鹎%U龡&amp;H齲_x0001_C铣_x0014__x0007__x0001__x0001_ 3 4 2 2 2" xfId="1135"/>
    <cellStyle name="?鹎%U龡&amp;H齲_x0001_C铣_x0014__x0007__x0001__x0001_ 3 4 2 2 2 2" xfId="1136"/>
    <cellStyle name="?鹎%U龡&amp;H齲_x0001_C铣_x0014__x0007__x0001__x0001_ 3 4 2 2 3" xfId="1137"/>
    <cellStyle name="输出 2 3 2 3" xfId="1138"/>
    <cellStyle name="?鹎%U龡&amp;H齲_x0001_C铣_x0014__x0007__x0001__x0001_ 3 4 2 2 3 2" xfId="1139"/>
    <cellStyle name="货币 4 2 3 3 2" xfId="1140"/>
    <cellStyle name="?鹎%U龡&amp;H齲_x0001_C铣_x0014__x0007__x0001__x0001_ 3 4 2 2 4" xfId="1141"/>
    <cellStyle name="?鹎%U龡&amp;H齲_x0001_C铣_x0014__x0007__x0001__x0001_ 3 4 2 2 4 2" xfId="1142"/>
    <cellStyle name="货币 4 2 3 3 3" xfId="1143"/>
    <cellStyle name="?鹎%U龡&amp;H齲_x0001_C铣_x0014__x0007__x0001__x0001_ 3 4 2 2 5" xfId="1144"/>
    <cellStyle name="百分比 2 2" xfId="1145"/>
    <cellStyle name="?鹎%U龡&amp;H齲_x0001_C铣_x0014__x0007__x0001__x0001_ 3 4 2 2_2015财政决算公开" xfId="1146"/>
    <cellStyle name="?鹎%U龡&amp;H齲_x0001_C铣_x0014__x0007__x0001__x0001_ 3 4 2 3" xfId="1147"/>
    <cellStyle name="?鹎%U龡&amp;H齲_x0001_C铣_x0014__x0007__x0001__x0001_ 3 4 2 3 2" xfId="1148"/>
    <cellStyle name="?鹎%U龡&amp;H齲_x0001_C铣_x0014__x0007__x0001__x0001_ 3 4 2 3 2 2" xfId="1149"/>
    <cellStyle name="?鹎%U龡&amp;H齲_x0001_C铣_x0014__x0007__x0001__x0001_ 3 4 2 3 3" xfId="1150"/>
    <cellStyle name="?鹎%U龡&amp;H齲_x0001_C铣_x0014__x0007__x0001__x0001_ 3 4 2 3 3 2" xfId="1151"/>
    <cellStyle name="?鹎%U龡&amp;H齲_x0001_C铣_x0014__x0007__x0001__x0001_ 3 4 2 3 4" xfId="1152"/>
    <cellStyle name="?鹎%U龡&amp;H齲_x0001_C铣_x0014__x0007__x0001__x0001_ 3 4 2 3_2015财政决算公开" xfId="1153"/>
    <cellStyle name="?鹎%U龡&amp;H齲_x0001_C铣_x0014__x0007__x0001__x0001_ 3 4 2 4" xfId="1154"/>
    <cellStyle name="Norma,_laroux_4_营业在建 (2)_E21" xfId="1155"/>
    <cellStyle name="60% - 强调文字颜色 6 4 2 2 2" xfId="1156"/>
    <cellStyle name="?鹎%U龡&amp;H齲_x0001_C铣_x0014__x0007__x0001__x0001_ 3 4 2 4 3 2" xfId="1157"/>
    <cellStyle name="百分比 3 2 2 2 3" xfId="1158"/>
    <cellStyle name="60% - 强调文字颜色 6 4 2 3" xfId="1159"/>
    <cellStyle name="?鹎%U龡&amp;H齲_x0001_C铣_x0014__x0007__x0001__x0001_ 3 4 2 4 4" xfId="1160"/>
    <cellStyle name="?鹎%U龡&amp;H齲_x0001_C铣_x0014__x0007__x0001__x0001_ 3 4 2 4 4 2" xfId="1161"/>
    <cellStyle name="20% - 强调文字颜色 2 4 2 2 2" xfId="1162"/>
    <cellStyle name="?鹎%U龡&amp;H齲_x0001_C铣_x0014__x0007__x0001__x0001_ 3 4 2 4 5" xfId="1163"/>
    <cellStyle name="常规 2 3 3 2" xfId="1164"/>
    <cellStyle name="?鹎%U龡&amp;H齲_x0001_C铣_x0014__x0007__x0001__x0001_ 3 4 2 4_2015财政决算公开" xfId="1165"/>
    <cellStyle name="?鹎%U龡&amp;H齲_x0001_C铣_x0014__x0007__x0001__x0001_ 3 4 2 5 2" xfId="1166"/>
    <cellStyle name="?鹎%U龡&amp;H齲_x0001_C铣_x0014__x0007__x0001__x0001_ 3 4 2 6" xfId="1167"/>
    <cellStyle name="?鹎%U龡&amp;H齲_x0001_C铣_x0014__x0007__x0001__x0001_ 3 4 2 6 2" xfId="1168"/>
    <cellStyle name="40% - 强调文字颜色 5 3 2 2 2 2" xfId="1169"/>
    <cellStyle name="?鹎%U龡&amp;H齲_x0001_C铣_x0014__x0007__x0001__x0001_ 3 4 3 4 2" xfId="1170"/>
    <cellStyle name="?鹎%U龡&amp;H齲_x0001_C铣_x0014__x0007__x0001__x0001_ 3 4 2 7" xfId="1171"/>
    <cellStyle name="?鹎%U龡&amp;H齲_x0001_C铣_x0014__x0007__x0001__x0001_ 3 4 2 7 2" xfId="1172"/>
    <cellStyle name="常规 2 2 2 8 2" xfId="1173"/>
    <cellStyle name="60% - 强调文字颜色 6 5 2 2" xfId="1174"/>
    <cellStyle name="?鹎%U龡&amp;H齲_x0001_C铣_x0014__x0007__x0001__x0001_ 3 4 2 8" xfId="1175"/>
    <cellStyle name="货币 2 2 2 5 3" xfId="1176"/>
    <cellStyle name="货币 2 2 2" xfId="1177"/>
    <cellStyle name="?鹎%U龡&amp;H齲_x0001_C铣_x0014__x0007__x0001__x0001_ 3 4 2_2015财政决算公开" xfId="1178"/>
    <cellStyle name="差 3 2 2" xfId="1179"/>
    <cellStyle name="?鹎%U龡&amp;H齲_x0001_C铣_x0014__x0007__x0001__x0001_ 3 4 3" xfId="1180"/>
    <cellStyle name="差 3 2 2 2" xfId="1181"/>
    <cellStyle name="?鹎%U龡&amp;H齲_x0001_C铣_x0014__x0007__x0001__x0001_ 3 4 3 2" xfId="1182"/>
    <cellStyle name="差 3 2 2 2 2" xfId="1183"/>
    <cellStyle name="?鹎%U龡&amp;H齲_x0001_C铣_x0014__x0007__x0001__x0001_ 3 4 3 2 2" xfId="1184"/>
    <cellStyle name="差 3 2 2 3" xfId="1185"/>
    <cellStyle name="?鹎%U龡&amp;H齲_x0001_C铣_x0014__x0007__x0001__x0001_ 3 4 3 3" xfId="1186"/>
    <cellStyle name="?鹎%U龡&amp;H齲_x0001_C铣_x0014__x0007__x0001__x0001_ 3 4 3 3 2" xfId="1187"/>
    <cellStyle name="40% - 强调文字颜色 5 3 2 2 2" xfId="1188"/>
    <cellStyle name="?鹎%U龡&amp;H齲_x0001_C铣_x0014__x0007__x0001__x0001_ 3 4 3 4" xfId="1189"/>
    <cellStyle name="40% - 强调文字颜色 5 3 2 2 3" xfId="1190"/>
    <cellStyle name="?鹎%U龡&amp;H齲_x0001_C铣_x0014__x0007__x0001__x0001_ 3 4 3 5" xfId="1191"/>
    <cellStyle name="货币 2 2 3 4" xfId="1192"/>
    <cellStyle name="?鹎%U龡&amp;H齲_x0001_C铣_x0014__x0007__x0001__x0001_ 3 4 3_2015财政决算公开" xfId="1193"/>
    <cellStyle name="?鹎%U龡&amp;H齲_x0001_C铣_x0014__x0007__x0001__x0001_ 3 5" xfId="1194"/>
    <cellStyle name="?鹎%U龡&amp;H齲_x0001_C铣_x0014__x0007__x0001__x0001_ 3 5 2" xfId="1195"/>
    <cellStyle name="货币 3" xfId="1196"/>
    <cellStyle name="?鹎%U龡&amp;H齲_x0001_C铣_x0014__x0007__x0001__x0001_ 3 5 2 2" xfId="1197"/>
    <cellStyle name="差 3 3 2" xfId="1198"/>
    <cellStyle name="?鹎%U龡&amp;H齲_x0001_C铣_x0014__x0007__x0001__x0001_ 3 5 3" xfId="1199"/>
    <cellStyle name="货币 3 4 2" xfId="1200"/>
    <cellStyle name="?鹎%U龡&amp;H齲_x0001_C铣_x0014__x0007__x0001__x0001_ 3 5_2015财政决算公开" xfId="1201"/>
    <cellStyle name="?鹎%U龡&amp;H齲_x0001_C铣_x0014__x0007__x0001__x0001_ 3 6" xfId="1202"/>
    <cellStyle name="强调文字颜色 2 2 2 3" xfId="1203"/>
    <cellStyle name="20% - 强调文字颜色 1 4" xfId="1204"/>
    <cellStyle name="?鹎%U龡&amp;H齲_x0001_C铣_x0014__x0007__x0001__x0001_ 3 6 2" xfId="1205"/>
    <cellStyle name="20% - 强调文字颜色 5 4_2015财政决算公开" xfId="1206"/>
    <cellStyle name="强调文字颜色 2 2 2 3 2" xfId="1207"/>
    <cellStyle name="20% - 强调文字颜色 1 4 2" xfId="1208"/>
    <cellStyle name="?鹎%U龡&amp;H齲_x0001_C铣_x0014__x0007__x0001__x0001_ 3 6 2 2" xfId="1209"/>
    <cellStyle name="差 3 4 2" xfId="1210"/>
    <cellStyle name="40% - 强调文字颜色 4 2 4_2015财政决算公开" xfId="1211"/>
    <cellStyle name="强调文字颜色 2 2 2 4" xfId="1212"/>
    <cellStyle name="20% - 强调文字颜色 1 5" xfId="1213"/>
    <cellStyle name="?鹎%U龡&amp;H齲_x0001_C铣_x0014__x0007__x0001__x0001_ 3 6 3" xfId="1214"/>
    <cellStyle name="20% - 强调文字颜色 1 5 2" xfId="1215"/>
    <cellStyle name="?鹎%U龡&amp;H齲_x0001_C铣_x0014__x0007__x0001__x0001_ 3 6 3 2" xfId="1216"/>
    <cellStyle name="?鹎%U龡&amp;H齲_x0001_C铣_x0014__x0007__x0001__x0001_ 3 7" xfId="1217"/>
    <cellStyle name="强调文字颜色 2 2 3 3" xfId="1218"/>
    <cellStyle name="20% - 强调文字颜色 2 4" xfId="1219"/>
    <cellStyle name="?鹎%U龡&amp;H齲_x0001_C铣_x0014__x0007__x0001__x0001_ 3 7 2" xfId="1220"/>
    <cellStyle name="?鹎%U龡&amp;H齲_x0001_C铣_x0014__x0007__x0001__x0001_ 3 8" xfId="1221"/>
    <cellStyle name="常规 3 2 7" xfId="1222"/>
    <cellStyle name="强调文字颜色 2 2 4 3" xfId="1223"/>
    <cellStyle name="20% - 强调文字颜色 3 4" xfId="1224"/>
    <cellStyle name="?鹎%U龡&amp;H齲_x0001_C铣_x0014__x0007__x0001__x0001_ 3 8 2" xfId="1225"/>
    <cellStyle name="?鹎%U龡&amp;H齲_x0001_C铣_x0014__x0007__x0001__x0001_ 3 9" xfId="1226"/>
    <cellStyle name="20% - 强调文字颜色 4 4" xfId="1227"/>
    <cellStyle name="?鹎%U龡&amp;H齲_x0001_C铣_x0014__x0007__x0001__x0001_ 3 9 2" xfId="1228"/>
    <cellStyle name="?鹎%U龡&amp;H齲_x0001_C铣_x0014__x0007__x0001__x0001_ 3_2015财政决算公开" xfId="1229"/>
    <cellStyle name="标题 4 4" xfId="1230"/>
    <cellStyle name="?鹎%U龡&amp;H齲_x0001_C铣_x0014__x0007__x0001__x0001_ 4 2 2" xfId="1231"/>
    <cellStyle name="标题 4 4 2" xfId="1232"/>
    <cellStyle name="?鹎%U龡&amp;H齲_x0001_C铣_x0014__x0007__x0001__x0001_ 4 2 2 2" xfId="1233"/>
    <cellStyle name="标题 4 4 2 2" xfId="1234"/>
    <cellStyle name="40% - 强调文字颜色 5 2 2 3" xfId="1235"/>
    <cellStyle name="?鹎%U龡&amp;H齲_x0001_C铣_x0014__x0007__x0001__x0001_ 4 2 2 2 2" xfId="1236"/>
    <cellStyle name="标题 4 4 3" xfId="1237"/>
    <cellStyle name="?鹎%U龡&amp;H齲_x0001_C铣_x0014__x0007__x0001__x0001_ 4 2 2 3" xfId="1238"/>
    <cellStyle name="常规 3 2 2 5" xfId="1239"/>
    <cellStyle name="40% - 强调文字颜色 5 2 3 3" xfId="1240"/>
    <cellStyle name="?鹎%U龡&amp;H齲_x0001_C铣_x0014__x0007__x0001__x0001_ 4 2 2 3 2" xfId="1241"/>
    <cellStyle name="?鹎%U龡&amp;H齲_x0001_C铣_x0014__x0007__x0001__x0001_ 4 2 2 4" xfId="1242"/>
    <cellStyle name="常规 3 2 3 5" xfId="1243"/>
    <cellStyle name="?鹎%U龡&amp;H齲_x0001_C铣_x0014__x0007__x0001__x0001_ 4 2 2 4 2" xfId="1244"/>
    <cellStyle name="?鹎%U龡&amp;H齲_x0001_C铣_x0014__x0007__x0001__x0001_ 4 2 2 5" xfId="1245"/>
    <cellStyle name="常规 3 2 4 5" xfId="1246"/>
    <cellStyle name="?鹎%U龡&amp;H齲_x0001_C铣_x0014__x0007__x0001__x0001_ 4 2 2 5 2" xfId="1247"/>
    <cellStyle name="?鹎%U龡&amp;H齲_x0001_C铣_x0014__x0007__x0001__x0001_ 4 2 2 6" xfId="1248"/>
    <cellStyle name="20% - 强调文字颜色 6 3 2 3 2" xfId="1249"/>
    <cellStyle name="?鹎%U龡&amp;H齲_x0001_C铣_x0014__x0007__x0001__x0001_ 4 2 2_2015财政决算公开" xfId="1250"/>
    <cellStyle name="标题 4 5" xfId="1251"/>
    <cellStyle name="?鹎%U龡&amp;H齲_x0001_C铣_x0014__x0007__x0001__x0001_ 4 2 3" xfId="1252"/>
    <cellStyle name="标题 4 5 2" xfId="1253"/>
    <cellStyle name="?鹎%U龡&amp;H齲_x0001_C铣_x0014__x0007__x0001__x0001_ 4 2 3 2" xfId="1254"/>
    <cellStyle name="标题 4 5 2 2" xfId="1255"/>
    <cellStyle name="40% - 强调文字颜色 5 3 2 3" xfId="1256"/>
    <cellStyle name="?鹎%U龡&amp;H齲_x0001_C铣_x0014__x0007__x0001__x0001_ 4 2 3 2 2" xfId="1257"/>
    <cellStyle name="标题 4 5 3" xfId="1258"/>
    <cellStyle name="?鹎%U龡&amp;H齲_x0001_C铣_x0014__x0007__x0001__x0001_ 4 2 3 3" xfId="1259"/>
    <cellStyle name="40% - 强调文字颜色 5 3 3 3" xfId="1260"/>
    <cellStyle name="?鹎%U龡&amp;H齲_x0001_C铣_x0014__x0007__x0001__x0001_ 4 2 3 3 2" xfId="1261"/>
    <cellStyle name="?鹎%U龡&amp;H齲_x0001_C铣_x0014__x0007__x0001__x0001_ 4 2 3 4" xfId="1262"/>
    <cellStyle name="常规 4 2 2 2 5 2" xfId="1263"/>
    <cellStyle name="标题 4 6" xfId="1264"/>
    <cellStyle name="?鹎%U龡&amp;H齲_x0001_C铣_x0014__x0007__x0001__x0001_ 4 2 4" xfId="1265"/>
    <cellStyle name="标题 4 6 2" xfId="1266"/>
    <cellStyle name="?鹎%U龡&amp;H齲_x0001_C铣_x0014__x0007__x0001__x0001_ 4 2 4 2" xfId="1267"/>
    <cellStyle name="40% - 强调文字颜色 5 4 2 3" xfId="1268"/>
    <cellStyle name="?鹎%U龡&amp;H齲_x0001_C铣_x0014__x0007__x0001__x0001_ 4 2 4 2 2" xfId="1269"/>
    <cellStyle name="20% - 强调文字颜色 4 2 3 2 2 2" xfId="1270"/>
    <cellStyle name="?鹎%U龡&amp;H齲_x0001_C铣_x0014__x0007__x0001__x0001_ 4 2 4 3" xfId="1271"/>
    <cellStyle name="货币 2 2 2 8" xfId="1272"/>
    <cellStyle name="?鹎%U龡&amp;H齲_x0001_C铣_x0014__x0007__x0001__x0001_ 4 2 4 3 2" xfId="1273"/>
    <cellStyle name="?鹎%U龡&amp;H齲_x0001_C铣_x0014__x0007__x0001__x0001_ 4 2 4 4" xfId="1274"/>
    <cellStyle name="?鹎%U龡&amp;H齲_x0001_C铣_x0014__x0007__x0001__x0001_ 4 2 4 4 2" xfId="1275"/>
    <cellStyle name="?鹎%U龡&amp;H齲_x0001_C铣_x0014__x0007__x0001__x0001_ 4 2 4 5" xfId="1276"/>
    <cellStyle name="货币 2 3 6" xfId="1277"/>
    <cellStyle name="?鹎%U龡&amp;H齲_x0001_C铣_x0014__x0007__x0001__x0001_ 4 2 4_2015财政决算公开" xfId="1278"/>
    <cellStyle name="标题 4 7" xfId="1279"/>
    <cellStyle name="?鹎%U龡&amp;H齲_x0001_C铣_x0014__x0007__x0001__x0001_ 4 2 5" xfId="1280"/>
    <cellStyle name="?鹎%U龡&amp;H齲_x0001_C铣_x0014__x0007__x0001__x0001_ 4 2 5 2" xfId="1281"/>
    <cellStyle name="标题 4 8" xfId="1282"/>
    <cellStyle name="?鹎%U龡&amp;H齲_x0001_C铣_x0014__x0007__x0001__x0001_ 4 2 6" xfId="1283"/>
    <cellStyle name="?鹎%U龡&amp;H齲_x0001_C铣_x0014__x0007__x0001__x0001_ 4 2 6 2" xfId="1284"/>
    <cellStyle name="货币 2 5 3 2" xfId="1285"/>
    <cellStyle name="?鹎%U龡&amp;H齲_x0001_C铣_x0014__x0007__x0001__x0001_ 4 2 7" xfId="1286"/>
    <cellStyle name="?鹎%U龡&amp;H齲_x0001_C铣_x0014__x0007__x0001__x0001_ 4 2 7 2" xfId="1287"/>
    <cellStyle name="货币 2 5 3 3" xfId="1288"/>
    <cellStyle name="?鹎%U龡&amp;H齲_x0001_C铣_x0014__x0007__x0001__x0001_ 4 2 8" xfId="1289"/>
    <cellStyle name="?鹎%U龡&amp;H齲_x0001_C铣_x0014__x0007__x0001__x0001_ 4 2_2015财政决算公开" xfId="1290"/>
    <cellStyle name="?鹎%U龡&amp;H齲_x0001_C铣_x0014__x0007__x0001__x0001_ 4 3" xfId="1291"/>
    <cellStyle name="标题 5 4" xfId="1292"/>
    <cellStyle name="?鹎%U龡&amp;H齲_x0001_C铣_x0014__x0007__x0001__x0001_ 4 3 2" xfId="1293"/>
    <cellStyle name="标题 5 4 2" xfId="1294"/>
    <cellStyle name="?鹎%U龡&amp;H齲_x0001_C铣_x0014__x0007__x0001__x0001_ 4 3 2 2" xfId="1295"/>
    <cellStyle name="标题 5 5" xfId="1296"/>
    <cellStyle name="?鹎%U龡&amp;H齲_x0001_C铣_x0014__x0007__x0001__x0001_ 4 3 3" xfId="1297"/>
    <cellStyle name="标题 5 5 2" xfId="1298"/>
    <cellStyle name="?鹎%U龡&amp;H齲_x0001_C铣_x0014__x0007__x0001__x0001_ 4 3 3 2" xfId="1299"/>
    <cellStyle name="标题 5 6" xfId="1300"/>
    <cellStyle name="?鹎%U龡&amp;H齲_x0001_C铣_x0014__x0007__x0001__x0001_ 4 3 4" xfId="1301"/>
    <cellStyle name="?鹎%U龡&amp;H齲_x0001_C铣_x0014__x0007__x0001__x0001_ 4 3 4 2" xfId="1302"/>
    <cellStyle name="好 6 2 2" xfId="1303"/>
    <cellStyle name="标题 5 7" xfId="1304"/>
    <cellStyle name="标题 3 2 3 2 2" xfId="1305"/>
    <cellStyle name="?鹎%U龡&amp;H齲_x0001_C铣_x0014__x0007__x0001__x0001_ 4 3 5" xfId="1306"/>
    <cellStyle name="?鹎%U龡&amp;H齲_x0001_C铣_x0014__x0007__x0001__x0001_ 4 3 5 2" xfId="1307"/>
    <cellStyle name="?鹎%U龡&amp;H齲_x0001_C铣_x0014__x0007__x0001__x0001_ 4 3 6" xfId="1308"/>
    <cellStyle name="?鹎%U龡&amp;H齲_x0001_C铣_x0014__x0007__x0001__x0001_ 4 3_2015财政决算公开" xfId="1309"/>
    <cellStyle name="?鹎%U龡&amp;H齲_x0001_C铣_x0014__x0007__x0001__x0001_ 4 4" xfId="1310"/>
    <cellStyle name="?鹎%U龡&amp;H齲_x0001_C铣_x0014__x0007__x0001__x0001_ 4 4 2" xfId="1311"/>
    <cellStyle name="?鹎%U龡&amp;H齲_x0001_C铣_x0014__x0007__x0001__x0001_ 4 4 2 2" xfId="1312"/>
    <cellStyle name="差 4 2 2" xfId="1313"/>
    <cellStyle name="?鹎%U龡&amp;H齲_x0001_C铣_x0014__x0007__x0001__x0001_ 4 4 3" xfId="1314"/>
    <cellStyle name="差 4 2 2 2" xfId="1315"/>
    <cellStyle name="?鹎%U龡&amp;H齲_x0001_C铣_x0014__x0007__x0001__x0001_ 4 4 3 2" xfId="1316"/>
    <cellStyle name="好 2 2 2 2" xfId="1317"/>
    <cellStyle name="?鹎%U龡&amp;H齲_x0001_C铣_x0014__x0007__x0001__x0001_ 4 4_2015财政决算公开" xfId="1318"/>
    <cellStyle name="?鹎%U龡&amp;H齲_x0001_C铣_x0014__x0007__x0001__x0001_ 4 5" xfId="1319"/>
    <cellStyle name="?鹎%U龡&amp;H齲_x0001_C铣_x0014__x0007__x0001__x0001_ 4 5 2" xfId="1320"/>
    <cellStyle name="?鹎%U龡&amp;H齲_x0001_C铣_x0014__x0007__x0001__x0001_ 4 5 2 2" xfId="1321"/>
    <cellStyle name="差 4 3 2" xfId="1322"/>
    <cellStyle name="?鹎%U龡&amp;H齲_x0001_C铣_x0014__x0007__x0001__x0001_ 4 5 3" xfId="1323"/>
    <cellStyle name="?鹎%U龡&amp;H齲_x0001_C铣_x0014__x0007__x0001__x0001_ 4 5 3 2" xfId="1324"/>
    <cellStyle name="?鹎%U龡&amp;H齲_x0001_C铣_x0014__x0007__x0001__x0001_ 4 6" xfId="1325"/>
    <cellStyle name="输入 3" xfId="1326"/>
    <cellStyle name="常规 2 9" xfId="1327"/>
    <cellStyle name="?鹎%U龡&amp;H齲_x0001_C铣_x0014__x0007__x0001__x0001_ 4 6 2" xfId="1328"/>
    <cellStyle name="?鹎%U龡&amp;H齲_x0001_C铣_x0014__x0007__x0001__x0001_ 4 6 2 2" xfId="1329"/>
    <cellStyle name="?鹎%U龡&amp;H齲_x0001_C铣_x0014__x0007__x0001__x0001_ 4 6 3" xfId="1330"/>
    <cellStyle name="?鹎%U龡&amp;H齲_x0001_C铣_x0014__x0007__x0001__x0001_ 4 6 3 2" xfId="1331"/>
    <cellStyle name="货币 4 4 3" xfId="1332"/>
    <cellStyle name="?鹎%U龡&amp;H齲_x0001_C铣_x0014__x0007__x0001__x0001_ 4 6_2015财政决算公开" xfId="1333"/>
    <cellStyle name="?鹎%U龡&amp;H齲_x0001_C铣_x0014__x0007__x0001__x0001_ 4 7" xfId="1334"/>
    <cellStyle name="常规 3 9" xfId="1335"/>
    <cellStyle name="?鹎%U龡&amp;H齲_x0001_C铣_x0014__x0007__x0001__x0001_ 4 7 2" xfId="1336"/>
    <cellStyle name="40% - 强调文字颜色 5 3 2_2015财政决算公开" xfId="1337"/>
    <cellStyle name="?鹎%U龡&amp;H齲_x0001_C铣_x0014__x0007__x0001__x0001_ 4 8" xfId="1338"/>
    <cellStyle name="常规 4 2 7" xfId="1339"/>
    <cellStyle name="?鹎%U龡&amp;H齲_x0001_C铣_x0014__x0007__x0001__x0001_ 4 8 2" xfId="1340"/>
    <cellStyle name="?鹎%U龡&amp;H齲_x0001_C铣_x0014__x0007__x0001__x0001_ 4 9" xfId="1341"/>
    <cellStyle name="千位分隔 4 2 3 3" xfId="1342"/>
    <cellStyle name="常规 5 9" xfId="1343"/>
    <cellStyle name="?鹎%U龡&amp;H齲_x0001_C铣_x0014__x0007__x0001__x0001_ 4 9 2" xfId="1344"/>
    <cellStyle name="?鹎%U龡&amp;H齲_x0001_C铣_x0014__x0007__x0001__x0001_ 4_2015财政决算公开" xfId="1345"/>
    <cellStyle name="60% - 强调文字颜色 5 5 2 2 2" xfId="1346"/>
    <cellStyle name="?鹎%U龡&amp;H齲_x0001_C铣_x0014__x0007__x0001__x0001_ 5 3 2" xfId="1347"/>
    <cellStyle name="60% - 强调文字颜色 5 5 2 3" xfId="1348"/>
    <cellStyle name="40% - 强调文字颜色 6 3 2 2 2 2" xfId="1349"/>
    <cellStyle name="?鹎%U龡&amp;H齲_x0001_C铣_x0014__x0007__x0001__x0001_ 5 4" xfId="1350"/>
    <cellStyle name="强调文字颜色 4 2 3 3 2" xfId="1351"/>
    <cellStyle name="?鹎%U龡&amp;H齲_x0001_C铣_x0014__x0007__x0001__x0001_ 6 2" xfId="1352"/>
    <cellStyle name="标题 2 2 4" xfId="1353"/>
    <cellStyle name="货币 3 6" xfId="1354"/>
    <cellStyle name="?鹎%U龡&amp;H齲_x0001_C铣_x0014__x0007__x0001__x0001_ 6 2 2" xfId="1355"/>
    <cellStyle name="标题 2 2 4 2" xfId="1356"/>
    <cellStyle name="?鹎%U龡&amp;H齲_x0001_C铣_x0014__x0007__x0001__x0001_ 6 3" xfId="1357"/>
    <cellStyle name="标题 2 2 5" xfId="1358"/>
    <cellStyle name="60% - 强调文字颜色 5 5 3 2" xfId="1359"/>
    <cellStyle name="货币 4 6" xfId="1360"/>
    <cellStyle name="?鹎%U龡&amp;H齲_x0001_C铣_x0014__x0007__x0001__x0001_ 6 3 2" xfId="1361"/>
    <cellStyle name="?鹎%U龡&amp;H齲_x0001_C铣_x0014__x0007__x0001__x0001_ 6 4" xfId="1362"/>
    <cellStyle name="20% - 着色 5" xfId="1363"/>
    <cellStyle name="计算 7" xfId="1364"/>
    <cellStyle name="?鹎%U龡&amp;H齲_x0001_C铣_x0014__x0007__x0001__x0001_ 6_2015财政决算公开" xfId="1365"/>
    <cellStyle name="强调文字颜色 4 2 3 4" xfId="1366"/>
    <cellStyle name="?鹎%U龡&amp;H齲_x0001_C铣_x0014__x0007__x0001__x0001_ 7" xfId="1367"/>
    <cellStyle name="20% - 强调文字颜色 1 2" xfId="1368"/>
    <cellStyle name="20% - 强调文字颜色 1 2 2" xfId="1369"/>
    <cellStyle name="20% - 强调文字颜色 1 2 2 2" xfId="1370"/>
    <cellStyle name="20% - 强调文字颜色 1 2 2 2 2 2" xfId="1371"/>
    <cellStyle name="60% - 强调文字颜色 4 2 3 3 2" xfId="1372"/>
    <cellStyle name="40% - 强调文字颜色 6 5 3 2" xfId="1373"/>
    <cellStyle name="20% - 强调文字颜色 1 2 2 2 3" xfId="1374"/>
    <cellStyle name="20% - 强调文字颜色 1 2 2 3" xfId="1375"/>
    <cellStyle name="20% - 强调文字颜色 1 2 2 3 2" xfId="1376"/>
    <cellStyle name="20% - 强调文字颜色 1 2 2 4" xfId="1377"/>
    <cellStyle name="20% - 强调文字颜色 1 2 2_2015财政决算公开" xfId="1378"/>
    <cellStyle name="20% - 强调文字颜色 1 2 3" xfId="1379"/>
    <cellStyle name="20% - 强调文字颜色 1 2 3 2" xfId="1380"/>
    <cellStyle name="20% - 强调文字颜色 1 2 3 2 2 2" xfId="1381"/>
    <cellStyle name="常规 13 2 2 2 2" xfId="1382"/>
    <cellStyle name="20% - 强调文字颜色 1 2 3 2 3" xfId="1383"/>
    <cellStyle name="20% - 强调文字颜色 1 2 3 2_2015财政决算公开" xfId="1384"/>
    <cellStyle name="20% - 强调文字颜色 1 2 3 3" xfId="1385"/>
    <cellStyle name="20% - 强调文字颜色 1 2 3 3 2" xfId="1386"/>
    <cellStyle name="40% - 强调文字颜色 2 2 2_2015财政决算公开" xfId="1387"/>
    <cellStyle name="20% - 强调文字颜色 1 2 3 4" xfId="1388"/>
    <cellStyle name="20% - 强调文字颜色 1 2 3 5" xfId="1389"/>
    <cellStyle name="20% - 强调文字颜色 1 2 3_2015财政决算公开" xfId="1390"/>
    <cellStyle name="20% - 强调文字颜色 1 2 4" xfId="1391"/>
    <cellStyle name="40% - 强调文字颜色 1 5 3" xfId="1392"/>
    <cellStyle name="20% - 强调文字颜色 1 2 4 2 2" xfId="1393"/>
    <cellStyle name="20% - 强调文字颜色 1 2 4 3" xfId="1394"/>
    <cellStyle name="20% - 强调文字颜色 1 2 4 4" xfId="1395"/>
    <cellStyle name="20% - 强调文字颜色 1 2 4_2015财政决算公开" xfId="1396"/>
    <cellStyle name="20% - 强调文字颜色 1 2 5" xfId="1397"/>
    <cellStyle name="20% - 强调文字颜色 1 2 5 2" xfId="1398"/>
    <cellStyle name="强调文字颜色 2 2 2 2" xfId="1399"/>
    <cellStyle name="20% - 强调文字颜色 1 3" xfId="1400"/>
    <cellStyle name="强调文字颜色 2 2 2 2 2" xfId="1401"/>
    <cellStyle name="20% - 强调文字颜色 1 3 2" xfId="1402"/>
    <cellStyle name="强调文字颜色 2 2 2 2 2 2" xfId="1403"/>
    <cellStyle name="20% - 强调文字颜色 1 3 2 2" xfId="1404"/>
    <cellStyle name="20% - 强调文字颜色 1 3 2 2 2 2" xfId="1405"/>
    <cellStyle name="20% - 强调文字颜色 1 3 2 2 3" xfId="1406"/>
    <cellStyle name="20% - 强调文字颜色 1 3 2 2_2015财政决算公开" xfId="1407"/>
    <cellStyle name="20% - 强调文字颜色 1 3 2 3" xfId="1408"/>
    <cellStyle name="20% - 强调文字颜色 1 3 2 3 2" xfId="1409"/>
    <cellStyle name="20% - 强调文字颜色 1 3 2 4" xfId="1410"/>
    <cellStyle name="60% - 强调文字颜色 1 5 2 2 2" xfId="1411"/>
    <cellStyle name="20% - 强调文字颜色 1 3 2_2015财政决算公开" xfId="1412"/>
    <cellStyle name="强调文字颜色 2 2 2 2 3" xfId="1413"/>
    <cellStyle name="20% - 强调文字颜色 1 3 3" xfId="1414"/>
    <cellStyle name="20% - 强调文字颜色 1 3 3 2" xfId="1415"/>
    <cellStyle name="20% - 强调文字颜色 1 3 3 3" xfId="1416"/>
    <cellStyle name="常规 2 2 2 2 2" xfId="1417"/>
    <cellStyle name="20% - 强调文字颜色 1 3 3_2015财政决算公开" xfId="1418"/>
    <cellStyle name="20% - 强调文字颜色 1 3 4" xfId="1419"/>
    <cellStyle name="20% - 强调文字颜色 1 3 4 2" xfId="1420"/>
    <cellStyle name="20% - 强调文字颜色 1 3 5" xfId="1421"/>
    <cellStyle name="20% - 强调文字颜色 1 3_2015财政决算公开" xfId="1422"/>
    <cellStyle name="20% - 强调文字颜色 1 4 2 2" xfId="1423"/>
    <cellStyle name="20% - 强调文字颜色 1 4 2 3" xfId="1424"/>
    <cellStyle name="百分比 7 4 3" xfId="1425"/>
    <cellStyle name="20% - 强调文字颜色 1 4 2_2015财政决算公开" xfId="1426"/>
    <cellStyle name="20% - 强调文字颜色 1 4 3" xfId="1427"/>
    <cellStyle name="20% - 强调文字颜色 1 4 3 2" xfId="1428"/>
    <cellStyle name="20% - 强调文字颜色 1 4 4" xfId="1429"/>
    <cellStyle name="40% - 强调文字颜色 3 6_2015财政决算公开" xfId="1430"/>
    <cellStyle name="百分比 4" xfId="1431"/>
    <cellStyle name="20% - 强调文字颜色 1 4_2015财政决算公开" xfId="1432"/>
    <cellStyle name="60% - 强调文字颜色 3 3" xfId="1433"/>
    <cellStyle name="20% - 强调文字颜色 1 5 2 2" xfId="1434"/>
    <cellStyle name="60% - 强调文字颜色 3 3 2" xfId="1435"/>
    <cellStyle name="20% - 强调文字颜色 1 5 2 2 2" xfId="1436"/>
    <cellStyle name="常规 2 4 2 6 2" xfId="1437"/>
    <cellStyle name="60% - 强调文字颜色 3 4" xfId="1438"/>
    <cellStyle name="20% - 强调文字颜色 1 5 2 3" xfId="1439"/>
    <cellStyle name="常规 2 3 2 3 3 2" xfId="1440"/>
    <cellStyle name="20% - 强调文字颜色 1 5 2_2015财政决算公开" xfId="1441"/>
    <cellStyle name="20% - 强调文字颜色 4 2 3 2_2015财政决算公开" xfId="1442"/>
    <cellStyle name="20% - 强调文字颜色 1 5 3" xfId="1443"/>
    <cellStyle name="60% - 强调文字颜色 4 3" xfId="1444"/>
    <cellStyle name="20% - 强调文字颜色 1 5 3 2" xfId="1445"/>
    <cellStyle name="20% - 强调文字颜色 1 5 4" xfId="1446"/>
    <cellStyle name="强调文字颜色 3 4 2 3" xfId="1447"/>
    <cellStyle name="20% - 强调文字颜色 1 5_2015财政决算公开" xfId="1448"/>
    <cellStyle name="20% - 强调文字颜色 1 6 2 2" xfId="1449"/>
    <cellStyle name="20% - 强调文字颜色 1 6 3" xfId="1450"/>
    <cellStyle name="货币 4 2 4" xfId="1451"/>
    <cellStyle name="20% - 强调文字颜色 1 6_2015财政决算公开" xfId="1452"/>
    <cellStyle name="20% - 强调文字颜色 2 2" xfId="1453"/>
    <cellStyle name="40% - 强调文字颜色 3 2 7" xfId="1454"/>
    <cellStyle name="20% - 强调文字颜色 2 2 2" xfId="1455"/>
    <cellStyle name="20% - 强调文字颜色 2 2 2 2" xfId="1456"/>
    <cellStyle name="标题 2 8" xfId="1457"/>
    <cellStyle name="20% - 强调文字颜色 2 2 2 2 2 2" xfId="1458"/>
    <cellStyle name="60% - 强调文字颜色 5 2 3 3 2" xfId="1459"/>
    <cellStyle name="20% - 强调文字颜色 2 2 2 2 3" xfId="1460"/>
    <cellStyle name="20% - 强调文字颜色 2 2 2 2_2015财政决算公开" xfId="1461"/>
    <cellStyle name="20% - 强调文字颜色 2 2 2 3" xfId="1462"/>
    <cellStyle name="20% - 强调文字颜色 2 9" xfId="1463"/>
    <cellStyle name="20% - 强调文字颜色 2 2 2 3 2" xfId="1464"/>
    <cellStyle name="常规 2 2 2 2 5 2" xfId="1465"/>
    <cellStyle name="20% - 强调文字颜色 2 2 2 4" xfId="1466"/>
    <cellStyle name="小数 4 2" xfId="1467"/>
    <cellStyle name="20% - 强调文字颜色 2 2 2_2015财政决算公开" xfId="1468"/>
    <cellStyle name="常规 2 5 2 2 2" xfId="1469"/>
    <cellStyle name="20% - 强调文字颜色 2 2 3" xfId="1470"/>
    <cellStyle name="20% - 强调文字颜色 2 2 3 2" xfId="1471"/>
    <cellStyle name="60% - 强调文字颜色 2 4 3" xfId="1472"/>
    <cellStyle name="20% - 强调文字颜色 2 2 3 2 2 2" xfId="1473"/>
    <cellStyle name="20% - 强调文字颜色 2 2 3 2 3" xfId="1474"/>
    <cellStyle name="20% - 强调文字颜色 2 2 3 2_2015财政决算公开" xfId="1475"/>
    <cellStyle name="20% - 强调文字颜色 2 2 3 3" xfId="1476"/>
    <cellStyle name="20% - 强调文字颜色 2 2 3 3 2" xfId="1477"/>
    <cellStyle name="常规 2 2 2 2 6 2" xfId="1478"/>
    <cellStyle name="20% - 强调文字颜色 2 2 3 4" xfId="1479"/>
    <cellStyle name="60% - 强调文字颜色 1 2 3 2 2 2" xfId="1480"/>
    <cellStyle name="20% - 强调文字颜色 2 2 4" xfId="1481"/>
    <cellStyle name="20% - 强调文字颜色 2 2 4 2" xfId="1482"/>
    <cellStyle name="20% - 强调文字颜色 2 2 4 2 2" xfId="1483"/>
    <cellStyle name="20% - 强调文字颜色 2 2 4 3" xfId="1484"/>
    <cellStyle name="40% - 强调文字颜色 3 3 2_2015财政决算公开" xfId="1485"/>
    <cellStyle name="20% - 强调文字颜色 2 2 4 4" xfId="1486"/>
    <cellStyle name="20% - 强调文字颜色 2 2 4_2015财政决算公开" xfId="1487"/>
    <cellStyle name="20% - 强调文字颜色 6 3 2 2 2 2" xfId="1488"/>
    <cellStyle name="20% - 强调文字颜色 2 2 5" xfId="1489"/>
    <cellStyle name="20% - 强调文字颜色 2 2 5 2" xfId="1490"/>
    <cellStyle name="20% - 强调文字颜色 2 2 6" xfId="1491"/>
    <cellStyle name="60% - 强调文字颜色 1 4 2 3" xfId="1492"/>
    <cellStyle name="20% - 强调文字颜色 2 2_2015财政决算公开" xfId="1493"/>
    <cellStyle name="20% - 强调文字颜色 4 3 2 3 2" xfId="1494"/>
    <cellStyle name="强调文字颜色 2 2 3 2" xfId="1495"/>
    <cellStyle name="20% - 强调文字颜色 2 3" xfId="1496"/>
    <cellStyle name="常规 35" xfId="1497"/>
    <cellStyle name="常规 40" xfId="1498"/>
    <cellStyle name="强调文字颜色 2 2 3 2 2" xfId="1499"/>
    <cellStyle name="20% - 强调文字颜色 2 3 2" xfId="1500"/>
    <cellStyle name="强调文字颜色 2 2 3 2 2 2" xfId="1501"/>
    <cellStyle name="20% - 强调文字颜色 2 3 2 2" xfId="1502"/>
    <cellStyle name="20% - 强调文字颜色 2 3 2 2 2 2" xfId="1503"/>
    <cellStyle name="20% - 强调文字颜色 2 3 2 2 3" xfId="1504"/>
    <cellStyle name="20% - 强调文字颜色 2 3 2 2_2015财政决算公开" xfId="1505"/>
    <cellStyle name="20% - 强调文字颜色 2 3 2 3" xfId="1506"/>
    <cellStyle name="20% - 强调文字颜色 2 3 2 3 2" xfId="1507"/>
    <cellStyle name="20% - 强调文字颜色 2 3 2 4" xfId="1508"/>
    <cellStyle name="20% - 强调文字颜色 2 3 2_2015财政决算公开" xfId="1509"/>
    <cellStyle name="常规 36" xfId="1510"/>
    <cellStyle name="常规 41" xfId="1511"/>
    <cellStyle name="强调文字颜色 2 2 3 2 3" xfId="1512"/>
    <cellStyle name="20% - 强调文字颜色 2 3 3" xfId="1513"/>
    <cellStyle name="20% - 强调文字颜色 2 3 3 2" xfId="1514"/>
    <cellStyle name="20% - 强调文字颜色 2 3 3 2 2" xfId="1515"/>
    <cellStyle name="20% - 强调文字颜色 2 3 3 3" xfId="1516"/>
    <cellStyle name="20% - 强调文字颜色 2 3 3_2015财政决算公开" xfId="1517"/>
    <cellStyle name="常规 37" xfId="1518"/>
    <cellStyle name="常规 42" xfId="1519"/>
    <cellStyle name="20% - 强调文字颜色 2 3 4" xfId="1520"/>
    <cellStyle name="40% - 强调文字颜色 1 2 6" xfId="1521"/>
    <cellStyle name="20% - 强调文字颜色 2 3 4 2" xfId="1522"/>
    <cellStyle name="常规 38" xfId="1523"/>
    <cellStyle name="常规 43" xfId="1524"/>
    <cellStyle name="20% - 强调文字颜色 2 3 5" xfId="1525"/>
    <cellStyle name="常规 2 4 2 2 4 2" xfId="1526"/>
    <cellStyle name="20% - 强调文字颜色 2 3_2015财政决算公开" xfId="1527"/>
    <cellStyle name="20% - 强调文字颜色 2 4 2 2" xfId="1528"/>
    <cellStyle name="20% - 强调文字颜色 2 4 2 3" xfId="1529"/>
    <cellStyle name="20% - 强调文字颜色 2 4 2_2015财政决算公开" xfId="1530"/>
    <cellStyle name="20% - 强调文字颜色 6 5_2015财政决算公开" xfId="1531"/>
    <cellStyle name="20% - 强调文字颜色 2 4 3" xfId="1532"/>
    <cellStyle name="20% - 强调文字颜色 2 4 3 2" xfId="1533"/>
    <cellStyle name="20% - 强调文字颜色 2 4 4" xfId="1534"/>
    <cellStyle name="20% - 强调文字颜色 2 4_2015财政决算公开" xfId="1535"/>
    <cellStyle name="强调文字颜色 2 2 3 4" xfId="1536"/>
    <cellStyle name="20% - 强调文字颜色 2 5" xfId="1537"/>
    <cellStyle name="20% - 强调文字颜色 2 5 2" xfId="1538"/>
    <cellStyle name="20% - 强调文字颜色 2 5 2 2" xfId="1539"/>
    <cellStyle name="货币 5 5" xfId="1540"/>
    <cellStyle name="20% - 强调文字颜色 2 5 2 2 2" xfId="1541"/>
    <cellStyle name="20% - 强调文字颜色 2 5 2 3" xfId="1542"/>
    <cellStyle name="20% - 强调文字颜色 6 6 3" xfId="1543"/>
    <cellStyle name="60% - 强调文字颜色 1 6 2 2" xfId="1544"/>
    <cellStyle name="20% - 强调文字颜色 2 5 2_2015财政决算公开" xfId="1545"/>
    <cellStyle name="20% - 强调文字颜色 2 5 3" xfId="1546"/>
    <cellStyle name="20% - 强调文字颜色 2 5 3 2" xfId="1547"/>
    <cellStyle name="20% - 强调文字颜色 2 5 4" xfId="1548"/>
    <cellStyle name="20% - 强调文字颜色 2 5_2015财政决算公开" xfId="1549"/>
    <cellStyle name="20% - 强调文字颜色 2 6 2 2" xfId="1550"/>
    <cellStyle name="20% - 强调文字颜色 2 6 3" xfId="1551"/>
    <cellStyle name="60% - 强调文字颜色 1 2 2 2" xfId="1552"/>
    <cellStyle name="20% - 强调文字颜色 2 6_2015财政决算公开" xfId="1553"/>
    <cellStyle name="常规 3 2 5" xfId="1554"/>
    <cellStyle name="20% - 强调文字颜色 3 2" xfId="1555"/>
    <cellStyle name="常规 3 2 5 2" xfId="1556"/>
    <cellStyle name="40% - 强调文字颜色 4 2 7" xfId="1557"/>
    <cellStyle name="20% - 强调文字颜色 3 2 2" xfId="1558"/>
    <cellStyle name="常规 2 2 6 4" xfId="1559"/>
    <cellStyle name="百分比 4 2 4" xfId="1560"/>
    <cellStyle name="20% - 强调文字颜色 3 2 2 2" xfId="1561"/>
    <cellStyle name="20% - 强调文字颜色 3 2 2 2 2" xfId="1562"/>
    <cellStyle name="20% - 强调文字颜色 3 2 2 2 2 2" xfId="1563"/>
    <cellStyle name="60% - 强调文字颜色 6 2 3 3 2" xfId="1564"/>
    <cellStyle name="20% - 强调文字颜色 3 2 2 2 3" xfId="1565"/>
    <cellStyle name="常规 51 2" xfId="1566"/>
    <cellStyle name="20% - 强调文字颜色 3 2 2 2_2015财政决算公开" xfId="1567"/>
    <cellStyle name="百分比 4 2 5" xfId="1568"/>
    <cellStyle name="20% - 强调文字颜色 3 2 2 3" xfId="1569"/>
    <cellStyle name="20% - 强调文字颜色 3 2 2 3 2" xfId="1570"/>
    <cellStyle name="常规 12 2 3 2 2" xfId="1571"/>
    <cellStyle name="20% - 强调文字颜色 3 2 2 4" xfId="1572"/>
    <cellStyle name="20% - 强调文字颜色 3 2 2_2015财政决算公开" xfId="1573"/>
    <cellStyle name="20% - 强调文字颜色 3 2 3" xfId="1574"/>
    <cellStyle name="汇总 5" xfId="1575"/>
    <cellStyle name="常规 2 2 7 4" xfId="1576"/>
    <cellStyle name="百分比 4 3 4" xfId="1577"/>
    <cellStyle name="20% - 强调文字颜色 3 2 3 2" xfId="1578"/>
    <cellStyle name="汇总 5 2" xfId="1579"/>
    <cellStyle name="常规 2 2 7 4 2" xfId="1580"/>
    <cellStyle name="20% - 强调文字颜色 3 2 3 2 2" xfId="1581"/>
    <cellStyle name="汇总 5 2 2" xfId="1582"/>
    <cellStyle name="20% - 强调文字颜色 3 2 3 2 2 2" xfId="1583"/>
    <cellStyle name="汇总 5 3" xfId="1584"/>
    <cellStyle name="20% - 强调文字颜色 3 2 3 2 3" xfId="1585"/>
    <cellStyle name="常规 5 4" xfId="1586"/>
    <cellStyle name="常规 4 3 2" xfId="1587"/>
    <cellStyle name="20% - 强调文字颜色 3 2 3 2_2015财政决算公开" xfId="1588"/>
    <cellStyle name="汇总 6" xfId="1589"/>
    <cellStyle name="常规 2 2 7 5" xfId="1590"/>
    <cellStyle name="20% - 强调文字颜色 3 2 3 3" xfId="1591"/>
    <cellStyle name="汇总 6 2" xfId="1592"/>
    <cellStyle name="常规 10 2 3" xfId="1593"/>
    <cellStyle name="20% - 强调文字颜色 3 2 3 3 2" xfId="1594"/>
    <cellStyle name="汇总 7" xfId="1595"/>
    <cellStyle name="20% - 强调文字颜色 6 2 2_2015财政决算公开" xfId="1596"/>
    <cellStyle name="20% - 强调文字颜色 3 2 3 4" xfId="1597"/>
    <cellStyle name="汇总 2 2 2 2" xfId="1598"/>
    <cellStyle name="20% - 强调文字颜色 3 2 3 5" xfId="1599"/>
    <cellStyle name="差 3 2" xfId="1600"/>
    <cellStyle name="20% - 强调文字颜色 3 2 3_2015财政决算公开" xfId="1601"/>
    <cellStyle name="20% - 强调文字颜色 3 2 4" xfId="1602"/>
    <cellStyle name="20% - 强调文字颜色 3 2 4 2" xfId="1603"/>
    <cellStyle name="20% - 强调文字颜色 3 2 4 3" xfId="1604"/>
    <cellStyle name="20% - 强调文字颜色 3 2 4 4" xfId="1605"/>
    <cellStyle name="20% - 强调文字颜色 3 2 4_2015财政决算公开" xfId="1606"/>
    <cellStyle name="货币 3 3 4 2" xfId="1607"/>
    <cellStyle name="20% - 强调文字颜色 3 2 5" xfId="1608"/>
    <cellStyle name="20% - 强调文字颜色 3 2 5 2" xfId="1609"/>
    <cellStyle name="20% - 强调文字颜色 3 2 6" xfId="1610"/>
    <cellStyle name="20% - 强调文字颜色 3 2 7" xfId="1611"/>
    <cellStyle name="20% - 强调文字颜色 3 2_2015财政决算公开" xfId="1612"/>
    <cellStyle name="常规 3 2 6" xfId="1613"/>
    <cellStyle name="强调文字颜色 2 2 4 2" xfId="1614"/>
    <cellStyle name="20% - 强调文字颜色 3 3" xfId="1615"/>
    <cellStyle name="常规 3 2 6 2" xfId="1616"/>
    <cellStyle name="强调文字颜色 2 2 4 2 2" xfId="1617"/>
    <cellStyle name="20% - 强调文字颜色 3 3 2" xfId="1618"/>
    <cellStyle name="常规 2 3 6 4" xfId="1619"/>
    <cellStyle name="百分比 5 2 4" xfId="1620"/>
    <cellStyle name="20% - 强调文字颜色 3 3 2 2" xfId="1621"/>
    <cellStyle name="常规 2 3 6 4 2" xfId="1622"/>
    <cellStyle name="20% - 强调文字颜色 3 3 2 2 2" xfId="1623"/>
    <cellStyle name="20% - 强调文字颜色 3 3 2 2 2 2" xfId="1624"/>
    <cellStyle name="20% - 强调文字颜色 3 3 2 2 3" xfId="1625"/>
    <cellStyle name="20% - 强调文字颜色 3 3 2 2_2015财政决算公开" xfId="1626"/>
    <cellStyle name="常规 2 3 6 5" xfId="1627"/>
    <cellStyle name="百分比 5 2 5" xfId="1628"/>
    <cellStyle name="20% - 强调文字颜色 3 3 2 3" xfId="1629"/>
    <cellStyle name="20% - 强调文字颜色 3 3 2 3 2" xfId="1630"/>
    <cellStyle name="20% - 强调文字颜色 3 3 2 4" xfId="1631"/>
    <cellStyle name="常规 3 2 2" xfId="1632"/>
    <cellStyle name="20% - 强调文字颜色 3 3 2_2015财政决算公开" xfId="1633"/>
    <cellStyle name="20% - 强调文字颜色 3 3 3" xfId="1634"/>
    <cellStyle name="百分比 5 3 4" xfId="1635"/>
    <cellStyle name="20% - 强调文字颜色 3 3 3 2" xfId="1636"/>
    <cellStyle name="20% - 强调文字颜色 3 3 3 2 2" xfId="1637"/>
    <cellStyle name="差 3 3 2 2" xfId="1638"/>
    <cellStyle name="20% - 强调文字颜色 3 3 3_2015财政决算公开" xfId="1639"/>
    <cellStyle name="20% - 强调文字颜色 4 2 2 2" xfId="1640"/>
    <cellStyle name="20% - 强调文字颜色 3 3 4" xfId="1641"/>
    <cellStyle name="20% - 强调文字颜色 4 2 2 2 2" xfId="1642"/>
    <cellStyle name="20% - 强调文字颜色 3 3 4 2" xfId="1643"/>
    <cellStyle name="20% - 强调文字颜色 4 2 2 3" xfId="1644"/>
    <cellStyle name="20% - 强调文字颜色 3 3 5" xfId="1645"/>
    <cellStyle name="20% - 强调文字颜色 3 3_2015财政决算公开" xfId="1646"/>
    <cellStyle name="20% - 强调文字颜色 3 4 2" xfId="1647"/>
    <cellStyle name="常规 2 4 6 4" xfId="1648"/>
    <cellStyle name="百分比 6 2 4" xfId="1649"/>
    <cellStyle name="20% - 强调文字颜色 3 4 2 2" xfId="1650"/>
    <cellStyle name="常规 2 4 6 4 2" xfId="1651"/>
    <cellStyle name="20% - 强调文字颜色 3 4 2 2 2" xfId="1652"/>
    <cellStyle name="常规 2 5 2" xfId="1653"/>
    <cellStyle name="常规 2 4 6 5" xfId="1654"/>
    <cellStyle name="百分比 6 2 5" xfId="1655"/>
    <cellStyle name="20% - 强调文字颜色 3 4 2 3" xfId="1656"/>
    <cellStyle name="常规 48" xfId="1657"/>
    <cellStyle name="常规 53" xfId="1658"/>
    <cellStyle name="20% - 强调文字颜色 3 4 2_2015财政决算公开" xfId="1659"/>
    <cellStyle name="20% - 强调文字颜色 3 4 3" xfId="1660"/>
    <cellStyle name="百分比 6 3 4" xfId="1661"/>
    <cellStyle name="20% - 强调文字颜色 3 4 3 2" xfId="1662"/>
    <cellStyle name="20% - 强调文字颜色 4 2 3 2" xfId="1663"/>
    <cellStyle name="20% - 强调文字颜色 3 4 4" xfId="1664"/>
    <cellStyle name="20% - 强调文字颜色 3 4_2015财政决算公开" xfId="1665"/>
    <cellStyle name="常规 3 2 8" xfId="1666"/>
    <cellStyle name="20% - 强调文字颜色 3 5" xfId="1667"/>
    <cellStyle name="常规 3 2 8 2" xfId="1668"/>
    <cellStyle name="20% - 强调文字颜色 3 5 2" xfId="1669"/>
    <cellStyle name="百分比 7 2 4" xfId="1670"/>
    <cellStyle name="20% - 强调文字颜色 3 5 2 2" xfId="1671"/>
    <cellStyle name="20% - 强调文字颜色 3 5 2 2 2" xfId="1672"/>
    <cellStyle name="常规 3 5 2" xfId="1673"/>
    <cellStyle name="百分比 7 2 5" xfId="1674"/>
    <cellStyle name="20% - 强调文字颜色 3 5 2 3" xfId="1675"/>
    <cellStyle name="20% - 强调文字颜色 3 5 2_2015财政决算公开" xfId="1676"/>
    <cellStyle name="20% - 强调文字颜色 3 5 3" xfId="1677"/>
    <cellStyle name="百分比 7 3 4" xfId="1678"/>
    <cellStyle name="20% - 强调文字颜色 3 5 3 2" xfId="1679"/>
    <cellStyle name="20% - 强调文字颜色 4 2 4 2" xfId="1680"/>
    <cellStyle name="20% - 强调文字颜色 3 5 4" xfId="1681"/>
    <cellStyle name="常规 7 3" xfId="1682"/>
    <cellStyle name="20% - 强调文字颜色 3 6 2 2" xfId="1683"/>
    <cellStyle name="20% - 强调文字颜色 3 6 3" xfId="1684"/>
    <cellStyle name="60% - 强调文字颜色 1 3 2 2" xfId="1685"/>
    <cellStyle name="20% - 强调文字颜色 3 6_2015财政决算公开" xfId="1686"/>
    <cellStyle name="好 3 2 2 3" xfId="1687"/>
    <cellStyle name="常规 3 3 5" xfId="1688"/>
    <cellStyle name="标题 5 3 2 2" xfId="1689"/>
    <cellStyle name="20% - 强调文字颜色 4 2" xfId="1690"/>
    <cellStyle name="标题 5 3 2 2 2" xfId="1691"/>
    <cellStyle name="20% - 强调文字颜色 4 2 2" xfId="1692"/>
    <cellStyle name="20% - 强调文字颜色 4 2 2 2 3" xfId="1693"/>
    <cellStyle name="20% - 强调文字颜色 4 2 2 2_2015财政决算公开" xfId="1694"/>
    <cellStyle name="20% - 强调文字颜色 4 2 2 3 2" xfId="1695"/>
    <cellStyle name="20% - 强调文字颜色 4 2 2 4" xfId="1696"/>
    <cellStyle name="20% - 强调文字颜色 4 2 2_2015财政决算公开" xfId="1697"/>
    <cellStyle name="20% - 强调文字颜色 4 2 3" xfId="1698"/>
    <cellStyle name="20% - 强调文字颜色 4 2 3 2 2" xfId="1699"/>
    <cellStyle name="常规 2 7 2" xfId="1700"/>
    <cellStyle name="20% - 强调文字颜色 4 2 3 2 3" xfId="1701"/>
    <cellStyle name="20% - 强调文字颜色 4 2 3 3" xfId="1702"/>
    <cellStyle name="20% - 强调文字颜色 4 2 3 3 2" xfId="1703"/>
    <cellStyle name="20% - 强调文字颜色 4 2 3 4" xfId="1704"/>
    <cellStyle name="汇总 3 2 2 2" xfId="1705"/>
    <cellStyle name="20% - 强调文字颜色 4 2 3 5" xfId="1706"/>
    <cellStyle name="20% - 强调文字颜色 4 2 3_2015财政决算公开" xfId="1707"/>
    <cellStyle name="20% - 强调文字颜色 4 2 4" xfId="1708"/>
    <cellStyle name="20% - 强调文字颜色 4 2 4 2 2" xfId="1709"/>
    <cellStyle name="20% - 强调文字颜色 4 2 4 3" xfId="1710"/>
    <cellStyle name="20% - 强调文字颜色 4 2 4 4" xfId="1711"/>
    <cellStyle name="好 6 2" xfId="1712"/>
    <cellStyle name="标题 3 2 3 2" xfId="1713"/>
    <cellStyle name="20% - 强调文字颜色 4 2 4_2015财政决算公开" xfId="1714"/>
    <cellStyle name="20% - 强调文字颜色 4 2 5" xfId="1715"/>
    <cellStyle name="60% - 强调文字颜色 1 3 2 3" xfId="1716"/>
    <cellStyle name="20% - 强调文字颜色 4 2 5 2" xfId="1717"/>
    <cellStyle name="20% - 强调文字颜色 4 2 6" xfId="1718"/>
    <cellStyle name="常规 10 3 2" xfId="1719"/>
    <cellStyle name="20% - 强调文字颜色 4 2 7" xfId="1720"/>
    <cellStyle name="常规 2 5 2 4" xfId="1721"/>
    <cellStyle name="检查单元格 8" xfId="1722"/>
    <cellStyle name="40% - 强调文字颜色 4 5 3 2" xfId="1723"/>
    <cellStyle name="20% - 强调文字颜色 4 2_2015财政决算公开" xfId="1724"/>
    <cellStyle name="标题 5 3 2 3" xfId="1725"/>
    <cellStyle name="强调文字颜色 2 2 5 2" xfId="1726"/>
    <cellStyle name="20% - 强调文字颜色 4 3" xfId="1727"/>
    <cellStyle name="20% - 强调文字颜色 4 3 2" xfId="1728"/>
    <cellStyle name="20% - 强调文字颜色 4 3 4" xfId="1729"/>
    <cellStyle name="20% - 强调文字颜色 4 3 2 2" xfId="1730"/>
    <cellStyle name="20% - 强调文字颜色 4 5 4" xfId="1731"/>
    <cellStyle name="20% - 强调文字颜色 4 3 4 2" xfId="1732"/>
    <cellStyle name="20% - 强调文字颜色 4 3 2 2 2" xfId="1733"/>
    <cellStyle name="20% - 强调文字颜色 6 5 4" xfId="1734"/>
    <cellStyle name="20% - 强调文字颜色 4 3 2 2 2 2" xfId="1735"/>
    <cellStyle name="20% - 强调文字颜色 4 3 2 2 3" xfId="1736"/>
    <cellStyle name="货币 4 2 2 3 3" xfId="1737"/>
    <cellStyle name="20% - 强调文字颜色 4 3 2 2_2015财政决算公开" xfId="1738"/>
    <cellStyle name="20% - 强调文字颜色 4 3 5" xfId="1739"/>
    <cellStyle name="20% - 强调文字颜色 4 3 2 3" xfId="1740"/>
    <cellStyle name="20% - 强调文字颜色 4 3 2 4" xfId="1741"/>
    <cellStyle name="20% - 强调文字颜色 4 3 3" xfId="1742"/>
    <cellStyle name="20% - 强调文字颜色 4 4 4" xfId="1743"/>
    <cellStyle name="20% - 强调文字颜色 4 3 3 2" xfId="1744"/>
    <cellStyle name="20% - 强调文字颜色 5 5 4" xfId="1745"/>
    <cellStyle name="20% - 强调文字颜色 4 3 3 2 2" xfId="1746"/>
    <cellStyle name="20% - 强调文字颜色 4 3 3 3" xfId="1747"/>
    <cellStyle name="好 2 4 2" xfId="1748"/>
    <cellStyle name="40% - 强调文字颜色 5 3 2" xfId="1749"/>
    <cellStyle name="20% - 强调文字颜色 4 3 3_2015财政决算公开" xfId="1750"/>
    <cellStyle name="货币 2" xfId="1751"/>
    <cellStyle name="常规 44 2" xfId="1752"/>
    <cellStyle name="20% - 强调文字颜色 4 3_2015财政决算公开" xfId="1753"/>
    <cellStyle name="20% - 强调文字颜色 4 4 2" xfId="1754"/>
    <cellStyle name="20% - 强调文字颜色 5 3 4" xfId="1755"/>
    <cellStyle name="20% - 强调文字颜色 4 4 2 2" xfId="1756"/>
    <cellStyle name="20% - 强调文字颜色 5 3 4 2" xfId="1757"/>
    <cellStyle name="20% - 强调文字颜色 4 4 2 2 2" xfId="1758"/>
    <cellStyle name="20% - 强调文字颜色 5 3 5" xfId="1759"/>
    <cellStyle name="20% - 强调文字颜色 4 4 2 3" xfId="1760"/>
    <cellStyle name="20% - 强调文字颜色 4 4 2_2015财政决算公开" xfId="1761"/>
    <cellStyle name="20% - 强调文字颜色 4 4 3" xfId="1762"/>
    <cellStyle name="20% - 强调文字颜色 5 4 4" xfId="1763"/>
    <cellStyle name="20% - 强调文字颜色 4 4 3 2" xfId="1764"/>
    <cellStyle name="20% - 强调文字颜色 4 4_2015财政决算公开" xfId="1765"/>
    <cellStyle name="常规 2 3 5 2 2" xfId="1766"/>
    <cellStyle name="20% - 强调文字颜色 4 5" xfId="1767"/>
    <cellStyle name="标题 5 2 2 2 2 2" xfId="1768"/>
    <cellStyle name="20% - 强调文字颜色 4 5 2" xfId="1769"/>
    <cellStyle name="20% - 强调文字颜色 6 3 4" xfId="1770"/>
    <cellStyle name="20% - 强调文字颜色 4 5 2 2" xfId="1771"/>
    <cellStyle name="20% - 强调文字颜色 6 3 4 2" xfId="1772"/>
    <cellStyle name="20% - 强调文字颜色 4 5 2 2 2" xfId="1773"/>
    <cellStyle name="20% - 强调文字颜色 4 5 2_2015财政决算公开" xfId="1774"/>
    <cellStyle name="20% - 强调文字颜色 4 5 3" xfId="1775"/>
    <cellStyle name="20% - 强调文字颜色 6 4 4" xfId="1776"/>
    <cellStyle name="20% - 强调文字颜色 4 5 3 2" xfId="1777"/>
    <cellStyle name="货币 3 4 3 2" xfId="1778"/>
    <cellStyle name="20% - 强调文字颜色 4 5_2015财政决算公开" xfId="1779"/>
    <cellStyle name="20% - 强调文字颜色 4 6 2 2" xfId="1780"/>
    <cellStyle name="20% - 强调文字颜色 4 6 3" xfId="1781"/>
    <cellStyle name="60% - 强调文字颜色 1 4 2 2" xfId="1782"/>
    <cellStyle name="20% - 强调文字颜色 4 6_2015财政决算公开" xfId="1783"/>
    <cellStyle name="20% - 强调文字颜色 4 7" xfId="1784"/>
    <cellStyle name="20% - 强调文字颜色 4 7 2" xfId="1785"/>
    <cellStyle name="20% - 强调文字颜色 4 8" xfId="1786"/>
    <cellStyle name="20% - 强调文字颜色 4 9" xfId="1787"/>
    <cellStyle name="常规 3 4 5" xfId="1788"/>
    <cellStyle name="标题 5 3 3 2" xfId="1789"/>
    <cellStyle name="20% - 强调文字颜色 5 2" xfId="1790"/>
    <cellStyle name="货币 2 2 5 5" xfId="1791"/>
    <cellStyle name="40% - 强调文字颜色 6 2 7" xfId="1792"/>
    <cellStyle name="20% - 强调文字颜色 5 2 2" xfId="1793"/>
    <cellStyle name="40% - 强调文字颜色 2 7" xfId="1794"/>
    <cellStyle name="常规 4 2 6 4" xfId="1795"/>
    <cellStyle name="20% - 强调文字颜色 5 2 2 2" xfId="1796"/>
    <cellStyle name="40% - 强调文字颜色 1 2 3 5" xfId="1797"/>
    <cellStyle name="40% - 强调文字颜色 2 7 2" xfId="1798"/>
    <cellStyle name="常规 4 2 6 4 2" xfId="1799"/>
    <cellStyle name="20% - 强调文字颜色 5 2 2 2 2" xfId="1800"/>
    <cellStyle name="20% - 强调文字颜色 5 2 2 2 3" xfId="1801"/>
    <cellStyle name="20% - 强调文字颜色 5 2 2 2_2015财政决算公开" xfId="1802"/>
    <cellStyle name="货币 5 2 2" xfId="1803"/>
    <cellStyle name="40% - 强调文字颜色 2 8" xfId="1804"/>
    <cellStyle name="常规 4 2 6 5" xfId="1805"/>
    <cellStyle name="20% - 强调文字颜色 5 2 2 3" xfId="1806"/>
    <cellStyle name="20% - 强调文字颜色 5 2 2 3 2" xfId="1807"/>
    <cellStyle name="标题 1 3" xfId="1808"/>
    <cellStyle name="货币 5 2 3" xfId="1809"/>
    <cellStyle name="20% - 强调文字颜色 5 2 2 4" xfId="1810"/>
    <cellStyle name="20% - 强调文字颜色 5 2 2_2015财政决算公开" xfId="1811"/>
    <cellStyle name="20% - 强调文字颜色 5 2 3" xfId="1812"/>
    <cellStyle name="40% - 强调文字颜色 3 7" xfId="1813"/>
    <cellStyle name="20% - 强调文字颜色 5 2 3 2" xfId="1814"/>
    <cellStyle name="货币 5 3 2" xfId="1815"/>
    <cellStyle name="40% - 强调文字颜色 3 8" xfId="1816"/>
    <cellStyle name="20% - 强调文字颜色 5 2 3 3" xfId="1817"/>
    <cellStyle name="20% - 强调文字颜色 5 2 3_2015财政决算公开" xfId="1818"/>
    <cellStyle name="20% - 强调文字颜色 5 2 4" xfId="1819"/>
    <cellStyle name="40% - 强调文字颜色 4 7" xfId="1820"/>
    <cellStyle name="20% - 强调文字颜色 5 2 4 2" xfId="1821"/>
    <cellStyle name="20% - 强调文字颜色 5 2 5" xfId="1822"/>
    <cellStyle name="千位分隔 4 6 6" xfId="1823"/>
    <cellStyle name="20% - 强调文字颜色 5 2_2015财政决算公开" xfId="1824"/>
    <cellStyle name="20% - 强调文字颜色 5 3" xfId="1825"/>
    <cellStyle name="货币 2 2 6 5" xfId="1826"/>
    <cellStyle name="20% - 强调文字颜色 5 3 2" xfId="1827"/>
    <cellStyle name="20% - 强调文字颜色 5 3 2 2" xfId="1828"/>
    <cellStyle name="20% - 强调文字颜色 5 3 2 2 2" xfId="1829"/>
    <cellStyle name="常规 3 7 3" xfId="1830"/>
    <cellStyle name="20% - 强调文字颜色 5 3 2 2 2 2" xfId="1831"/>
    <cellStyle name="20% - 强调文字颜色 5 3 2 2 3" xfId="1832"/>
    <cellStyle name="60% - 强调文字颜色 1 9" xfId="1833"/>
    <cellStyle name="20% - 强调文字颜色 5 3 2 2_2015财政决算公开" xfId="1834"/>
    <cellStyle name="20% - 强调文字颜色 5 3 2 3" xfId="1835"/>
    <cellStyle name="20% - 强调文字颜色 5 3 2 3 2" xfId="1836"/>
    <cellStyle name="20% - 强调文字颜色 5 3 2 4" xfId="1837"/>
    <cellStyle name="20% - 强调文字颜色 5 3 2_2015财政决算公开" xfId="1838"/>
    <cellStyle name="货币 2 2 6 6" xfId="1839"/>
    <cellStyle name="20% - 强调文字颜色 5 3 3" xfId="1840"/>
    <cellStyle name="20% - 强调文字颜色 5 3 3 2" xfId="1841"/>
    <cellStyle name="20% - 强调文字颜色 5 3 3 2 2" xfId="1842"/>
    <cellStyle name="20% - 强调文字颜色 5 3 3 3" xfId="1843"/>
    <cellStyle name="常规 3 4" xfId="1844"/>
    <cellStyle name="Percent_laroux" xfId="1845"/>
    <cellStyle name="20% - 强调文字颜色 5 3_2015财政决算公开" xfId="1846"/>
    <cellStyle name="20% - 强调文字颜色 5 4" xfId="1847"/>
    <cellStyle name="20% - 强调文字颜色 5 4 2" xfId="1848"/>
    <cellStyle name="20% - 强调文字颜色 5 4 2 2" xfId="1849"/>
    <cellStyle name="40% - 强调文字颜色 3 2 3 5" xfId="1850"/>
    <cellStyle name="20% - 强调文字颜色 5 4 2 2 2" xfId="1851"/>
    <cellStyle name="20% - 强调文字颜色 5 4 2 3" xfId="1852"/>
    <cellStyle name="货币 2 7 2 3" xfId="1853"/>
    <cellStyle name="20% - 强调文字颜色 5 4 2_2015财政决算公开" xfId="1854"/>
    <cellStyle name="20% - 强调文字颜色 5 4 3" xfId="1855"/>
    <cellStyle name="20% - 强调文字颜色 5 4 3 2" xfId="1856"/>
    <cellStyle name="常规 2 3 5 3 2" xfId="1857"/>
    <cellStyle name="20% - 强调文字颜色 5 5" xfId="1858"/>
    <cellStyle name="20% - 强调文字颜色 5 5 2" xfId="1859"/>
    <cellStyle name="20% - 强调文字颜色 5 5 2 2" xfId="1860"/>
    <cellStyle name="20% - 强调文字颜色 5 5 2 3" xfId="1861"/>
    <cellStyle name="20% - 强调文字颜色 5 5 2_2015财政决算公开" xfId="1862"/>
    <cellStyle name="20% - 强调文字颜色 5 5 3" xfId="1863"/>
    <cellStyle name="20% - 强调文字颜色 5 5 3 2" xfId="1864"/>
    <cellStyle name="20% - 强调文字颜色 5 5_2015财政决算公开" xfId="1865"/>
    <cellStyle name="20% - 强调文字颜色 6 2 2 2" xfId="1866"/>
    <cellStyle name="60% - 强调文字颜色 6 3 2 2 2 2" xfId="1867"/>
    <cellStyle name="20% - 强调文字颜色 5 6 2" xfId="1868"/>
    <cellStyle name="表标题 5" xfId="1869"/>
    <cellStyle name="20% - 强调文字颜色 5 6 2 2" xfId="1870"/>
    <cellStyle name="货币 3 5 3 3" xfId="1871"/>
    <cellStyle name="20% - 强调文字颜色 5 6_2015财政决算公开" xfId="1872"/>
    <cellStyle name="60% - 强调文字颜色 6 3 2 2 3" xfId="1873"/>
    <cellStyle name="20% - 强调文字颜色 5 7" xfId="1874"/>
    <cellStyle name="20% - 强调文字颜色 5 7 2" xfId="1875"/>
    <cellStyle name="20% - 强调文字颜色 6 2 2 2_2015财政决算公开" xfId="1876"/>
    <cellStyle name="20% - 强调文字颜色 5 8" xfId="1877"/>
    <cellStyle name="货币 2 2 4 2 3" xfId="1878"/>
    <cellStyle name="常规 3 5 5" xfId="1879"/>
    <cellStyle name="20% - 强调文字颜色 6 2" xfId="1880"/>
    <cellStyle name="20% - 强调文字颜色 6 2 2" xfId="1881"/>
    <cellStyle name="20% - 强调文字颜色 6 2 2 2 2" xfId="1882"/>
    <cellStyle name="常规 2 2 9" xfId="1883"/>
    <cellStyle name="20% - 强调文字颜色 6 2 2 2 2 2" xfId="1884"/>
    <cellStyle name="百分比 4 5" xfId="1885"/>
    <cellStyle name="20% - 强调文字颜色 6 2 2 2 3" xfId="1886"/>
    <cellStyle name="20% - 强调文字颜色 6 2 2 3" xfId="1887"/>
    <cellStyle name="20% - 强调文字颜色 6 2 2 4" xfId="1888"/>
    <cellStyle name="20% - 强调文字颜色 6 2 3" xfId="1889"/>
    <cellStyle name="20% - 强调文字颜色 6 2 3 2" xfId="1890"/>
    <cellStyle name="20% - 强调文字颜色 6 2 3 2 2" xfId="1891"/>
    <cellStyle name="20% - 强调文字颜色 6 2 3 3" xfId="1892"/>
    <cellStyle name="20% - 强调文字颜色 6 2 4" xfId="1893"/>
    <cellStyle name="20% - 强调文字颜色 6 2 4 2" xfId="1894"/>
    <cellStyle name="20% - 强调文字颜色 6 2 5" xfId="1895"/>
    <cellStyle name="20% - 强调文字颜色 6 2_2015财政决算公开" xfId="1896"/>
    <cellStyle name="20% - 强调文字颜色 6 3" xfId="1897"/>
    <cellStyle name="常规 14 7" xfId="1898"/>
    <cellStyle name="20% - 强调文字颜色 6 3 2" xfId="1899"/>
    <cellStyle name="20% - 强调文字颜色 6 3 2 2" xfId="1900"/>
    <cellStyle name="20% - 强调文字颜色 6 3 2 2 2" xfId="1901"/>
    <cellStyle name="20% - 强调文字颜色 6 3 2 2 3" xfId="1902"/>
    <cellStyle name="20% - 强调文字颜色 6 3 2 2_2015财政决算公开" xfId="1903"/>
    <cellStyle name="20% - 强调文字颜色 6 3 2 3" xfId="1904"/>
    <cellStyle name="20% - 强调文字颜色 6 6_2015财政决算公开" xfId="1905"/>
    <cellStyle name="20% - 强调文字颜色 6 3 2 4" xfId="1906"/>
    <cellStyle name="20% - 强调文字颜色 6 3 2_2015财政决算公开" xfId="1907"/>
    <cellStyle name="20% - 强调文字颜色 6 3 3" xfId="1908"/>
    <cellStyle name="no dec" xfId="1909"/>
    <cellStyle name="20% - 强调文字颜色 6 3 3 2" xfId="1910"/>
    <cellStyle name="no dec 2" xfId="1911"/>
    <cellStyle name="20% - 强调文字颜色 6 3 3 2 2" xfId="1912"/>
    <cellStyle name="20% - 强调文字颜色 6 3 3 3" xfId="1913"/>
    <cellStyle name="汇总 2 3 2 2" xfId="1914"/>
    <cellStyle name="货币 2 2 2 3 2" xfId="1915"/>
    <cellStyle name="20% - 强调文字颜色 6 3 3_2015财政决算公开" xfId="1916"/>
    <cellStyle name="20% - 强调文字颜色 6 3_2015财政决算公开" xfId="1917"/>
    <cellStyle name="20% - 强调文字颜色 6 4" xfId="1918"/>
    <cellStyle name="20% - 强调文字颜色 6 4 2" xfId="1919"/>
    <cellStyle name="20% - 强调文字颜色 6 4 2 2 2" xfId="1920"/>
    <cellStyle name="60% - 着色 4 2" xfId="1921"/>
    <cellStyle name="20% - 强调文字颜色 6 4 2 3" xfId="1922"/>
    <cellStyle name="20% - 强调文字颜色 6 4 2_2015财政决算公开" xfId="1923"/>
    <cellStyle name="20% - 强调文字颜色 6 4 3" xfId="1924"/>
    <cellStyle name="20% - 强调文字颜色 6 4 3 2" xfId="1925"/>
    <cellStyle name="20% - 强调文字颜色 6 4_2015财政决算公开" xfId="1926"/>
    <cellStyle name="20% - 强调文字颜色 6 5" xfId="1927"/>
    <cellStyle name="20% - 强调文字颜色 6 5 2" xfId="1928"/>
    <cellStyle name="20% - 强调文字颜色 6 5 2 2" xfId="1929"/>
    <cellStyle name="20% - 强调文字颜色 6 5 2 2 2" xfId="1930"/>
    <cellStyle name="20% - 强调文字颜色 6 5 2 3" xfId="1931"/>
    <cellStyle name="40% - 强调文字颜色 1 3 2 3" xfId="1932"/>
    <cellStyle name="20% - 强调文字颜色 6 5 2_2015财政决算公开" xfId="1933"/>
    <cellStyle name="20% - 强调文字颜色 6 5 3" xfId="1934"/>
    <cellStyle name="20% - 强调文字颜色 6 5 3 2" xfId="1935"/>
    <cellStyle name="20% - 强调文字颜色 6 6 2" xfId="1936"/>
    <cellStyle name="20% - 强调文字颜色 6 6 2 2" xfId="1937"/>
    <cellStyle name="20% - 强调文字颜色 6 7" xfId="1938"/>
    <cellStyle name="40% - 强调文字颜色 3 4 2 2" xfId="1939"/>
    <cellStyle name="20% - 强调文字颜色 6 7 2" xfId="1940"/>
    <cellStyle name="40% - 强调文字颜色 3 4 2 2 2" xfId="1941"/>
    <cellStyle name="20% - 强调文字颜色 6 8" xfId="1942"/>
    <cellStyle name="40% - 强调文字颜色 3 4 2 3" xfId="1943"/>
    <cellStyle name="计算 3" xfId="1944"/>
    <cellStyle name="20% - 着色 1" xfId="1945"/>
    <cellStyle name="标题 2 2_2015财政决算公开" xfId="1946"/>
    <cellStyle name="20% - 着色 1 2" xfId="1947"/>
    <cellStyle name="20% - 着色 2" xfId="1948"/>
    <cellStyle name="20% - 着色 2 2" xfId="1949"/>
    <cellStyle name="超级链接 4 2" xfId="1950"/>
    <cellStyle name="60% - 强调文字颜色 3 2 3 2 2" xfId="1951"/>
    <cellStyle name="20% - 着色 3" xfId="1952"/>
    <cellStyle name="60% - 强调文字颜色 3 2 3 2 2 2" xfId="1953"/>
    <cellStyle name="20% - 着色 3 2" xfId="1954"/>
    <cellStyle name="20% - 着色 4 2" xfId="1955"/>
    <cellStyle name="Currency1" xfId="1956"/>
    <cellStyle name="20% - 着色 5 2" xfId="1957"/>
    <cellStyle name="20% - 着色 6" xfId="1958"/>
    <cellStyle name="20% - 着色 6 2" xfId="1959"/>
    <cellStyle name="40% - 强调文字颜色 1 2" xfId="1960"/>
    <cellStyle name="货币 3 6 3" xfId="1961"/>
    <cellStyle name="60% - 强调文字颜色 2 2 7" xfId="1962"/>
    <cellStyle name="40% - 强调文字颜色 1 2 2" xfId="1963"/>
    <cellStyle name="货币 3 6 3 2" xfId="1964"/>
    <cellStyle name="40% - 强调文字颜色 1 2 2 2" xfId="1965"/>
    <cellStyle name="汇总 2 4" xfId="1966"/>
    <cellStyle name="40% - 强调文字颜色 1 2 2 2 2" xfId="1967"/>
    <cellStyle name="汇总 2 4 2" xfId="1968"/>
    <cellStyle name="货币 2 2 3 3" xfId="1969"/>
    <cellStyle name="40% - 强调文字颜色 1 2 2 2 2 2" xfId="1970"/>
    <cellStyle name="汇总 2 5" xfId="1971"/>
    <cellStyle name="40% - 强调文字颜色 1 2 2 2 3" xfId="1972"/>
    <cellStyle name="标题 4 2 3 4" xfId="1973"/>
    <cellStyle name="40% - 强调文字颜色 1 2 2 2_2015财政决算公开" xfId="1974"/>
    <cellStyle name="货币 3 6 3 3" xfId="1975"/>
    <cellStyle name="40% - 强调文字颜色 1 2 2 3" xfId="1976"/>
    <cellStyle name="汇总 3 4" xfId="1977"/>
    <cellStyle name="40% - 强调文字颜色 1 2 2 3 2" xfId="1978"/>
    <cellStyle name="40% - 强调文字颜色 1 2 2 4" xfId="1979"/>
    <cellStyle name="40% - 强调文字颜色 1 2 2_2015财政决算公开" xfId="1980"/>
    <cellStyle name="货币 3 6 4" xfId="1981"/>
    <cellStyle name="40% - 强调文字颜色 1 2 3" xfId="1982"/>
    <cellStyle name="货币 3 6 4 2" xfId="1983"/>
    <cellStyle name="40% - 强调文字颜色 1 2 3 2" xfId="1984"/>
    <cellStyle name="40% - 强调文字颜色 1 2 3 2 2" xfId="1985"/>
    <cellStyle name="货币 3 2 3 3" xfId="1986"/>
    <cellStyle name="40% - 强调文字颜色 1 2 3 2 2 2" xfId="1987"/>
    <cellStyle name="40% - 强调文字颜色 1 2 3 2 3" xfId="1988"/>
    <cellStyle name="40% - 强调文字颜色 1 2 3 2_2015财政决算公开" xfId="1989"/>
    <cellStyle name="货币 3 6 4 3" xfId="1990"/>
    <cellStyle name="40% - 强调文字颜色 1 2 3 3" xfId="1991"/>
    <cellStyle name="40% - 强调文字颜色 1 2 3 4" xfId="1992"/>
    <cellStyle name="40% - 强调文字颜色 1 2 3_2015财政决算公开" xfId="1993"/>
    <cellStyle name="货币 3 6 5" xfId="1994"/>
    <cellStyle name="40% - 强调文字颜色 1 2 4" xfId="1995"/>
    <cellStyle name="40% - 强调文字颜色 1 2 4 2" xfId="1996"/>
    <cellStyle name="40% - 强调文字颜色 1 2 4 2 2" xfId="1997"/>
    <cellStyle name="40% - 强调文字颜色 1 2 4 3" xfId="1998"/>
    <cellStyle name="标题 1 2" xfId="1999"/>
    <cellStyle name="40% - 强调文字颜色 1 2 4 4" xfId="2000"/>
    <cellStyle name="千位分隔 4 3 3" xfId="2001"/>
    <cellStyle name="40% - 强调文字颜色 1 2 4_2015财政决算公开" xfId="2002"/>
    <cellStyle name="货币 3 6 6" xfId="2003"/>
    <cellStyle name="40% - 强调文字颜色 1 2 5" xfId="2004"/>
    <cellStyle name="40% - 强调文字颜色 1 2 5 2" xfId="2005"/>
    <cellStyle name="40% - 强调文字颜色 1 2 7" xfId="2006"/>
    <cellStyle name="40% - 强调文字颜色 1 2_2015财政决算公开" xfId="2007"/>
    <cellStyle name="常规 9 2" xfId="2008"/>
    <cellStyle name="40% - 强调文字颜色 1 3" xfId="2009"/>
    <cellStyle name="注释 7" xfId="2010"/>
    <cellStyle name="货币 3 7 3" xfId="2011"/>
    <cellStyle name="常规 9 2 2" xfId="2012"/>
    <cellStyle name="40% - 强调文字颜色 1 3 2" xfId="2013"/>
    <cellStyle name="常规 9 2 2 2" xfId="2014"/>
    <cellStyle name="40% - 强调文字颜色 1 3 2 2" xfId="2015"/>
    <cellStyle name="40% - 强调文字颜色 1 3 2 2 2" xfId="2016"/>
    <cellStyle name="40% - 强调文字颜色 1 3 2 2 2 2" xfId="2017"/>
    <cellStyle name="40% - 强调文字颜色 1 3 2 2 3" xfId="2018"/>
    <cellStyle name="百分比 2 2 2 2 2 3" xfId="2019"/>
    <cellStyle name="40% - 强调文字颜色 1 3 2 2_2015财政决算公开" xfId="2020"/>
    <cellStyle name="40% - 强调文字颜色 1 3 2 3 2" xfId="2021"/>
    <cellStyle name="40% - 强调文字颜色 1 3 2 4" xfId="2022"/>
    <cellStyle name="40% - 强调文字颜色 1 3 2_2015财政决算公开" xfId="2023"/>
    <cellStyle name="常规 9 2 3" xfId="2024"/>
    <cellStyle name="40% - 强调文字颜色 1 3 3" xfId="2025"/>
    <cellStyle name="40% - 强调文字颜色 1 3 3 2" xfId="2026"/>
    <cellStyle name="40% - 强调文字颜色 1 3 3 2 2" xfId="2027"/>
    <cellStyle name="40% - 强调文字颜色 1 3 3 3" xfId="2028"/>
    <cellStyle name="40% - 强调文字颜色 1 3 3_2015财政决算公开" xfId="2029"/>
    <cellStyle name="40% - 强调文字颜色 1 3 4" xfId="2030"/>
    <cellStyle name="常规 10 2_2015财政决算公开" xfId="2031"/>
    <cellStyle name="计算 9" xfId="2032"/>
    <cellStyle name="40% - 强调文字颜色 1 3 4 2" xfId="2033"/>
    <cellStyle name="40% - 强调文字颜色 1 3 5" xfId="2034"/>
    <cellStyle name="常规 2 4 2 5" xfId="2035"/>
    <cellStyle name="40% - 强调文字颜色 1 3_2015财政决算公开" xfId="2036"/>
    <cellStyle name="常规 9 3" xfId="2037"/>
    <cellStyle name="60% - 强调文字颜色 1 3 2 3 2" xfId="2038"/>
    <cellStyle name="40% - 强调文字颜色 1 4" xfId="2039"/>
    <cellStyle name="货币 3 8 3" xfId="2040"/>
    <cellStyle name="常规 9 3 2" xfId="2041"/>
    <cellStyle name="40% - 强调文字颜色 1 4 2" xfId="2042"/>
    <cellStyle name="40% - 强调文字颜色 1 4 2 2" xfId="2043"/>
    <cellStyle name="40% - 强调文字颜色 1 4 2 2 2" xfId="2044"/>
    <cellStyle name="40% - 强调文字颜色 1 4 2 3" xfId="2045"/>
    <cellStyle name="40% - 强调文字颜色 1 4 2_2015财政决算公开" xfId="2046"/>
    <cellStyle name="40% - 强调文字颜色 1 4 3" xfId="2047"/>
    <cellStyle name="40% - 强调文字颜色 1 4 3 2" xfId="2048"/>
    <cellStyle name="40% - 强调文字颜色 6 2 4_2015财政决算公开" xfId="2049"/>
    <cellStyle name="常规 9 4" xfId="2050"/>
    <cellStyle name="40% - 强调文字颜色 1 5" xfId="2051"/>
    <cellStyle name="常规 4 2 5 2" xfId="2052"/>
    <cellStyle name="货币 3 9 3" xfId="2053"/>
    <cellStyle name="40% - 强调文字颜色 1 5 2" xfId="2054"/>
    <cellStyle name="常规 4 2 5 2 2" xfId="2055"/>
    <cellStyle name="40% - 强调文字颜色 1 5 2 2" xfId="2056"/>
    <cellStyle name="40% - 强调文字颜色 1 5 2 2 2" xfId="2057"/>
    <cellStyle name="40% - 强调文字颜色 1 5 2 3" xfId="2058"/>
    <cellStyle name="常规 3 4 2" xfId="2059"/>
    <cellStyle name="40% - 强调文字颜色 1 5 2_2015财政决算公开" xfId="2060"/>
    <cellStyle name="40% - 强调文字颜色 1 5 3 2" xfId="2061"/>
    <cellStyle name="40% - 强调文字颜色 1 5 4" xfId="2062"/>
    <cellStyle name="40% - 强调文字颜色 1 5_2015财政决算公开" xfId="2063"/>
    <cellStyle name="差 2 3" xfId="2064"/>
    <cellStyle name="常规 9 5" xfId="2065"/>
    <cellStyle name="40% - 强调文字颜色 1 6" xfId="2066"/>
    <cellStyle name="常规 4 2 5 3" xfId="2067"/>
    <cellStyle name="40% - 强调文字颜色 1 6 2" xfId="2068"/>
    <cellStyle name="常规 4 2 5 3 2" xfId="2069"/>
    <cellStyle name="40% - 强调文字颜色 1 6 2 2" xfId="2070"/>
    <cellStyle name="40% - 强调文字颜色 1 6 3" xfId="2071"/>
    <cellStyle name="40% - 强调文字颜色 1 7" xfId="2072"/>
    <cellStyle name="常规 4 2 5 4" xfId="2073"/>
    <cellStyle name="40% - 强调文字颜色 1 8" xfId="2074"/>
    <cellStyle name="40% - 强调文字颜色 1 9" xfId="2075"/>
    <cellStyle name="40% - 强调文字颜色 2 2" xfId="2076"/>
    <cellStyle name="货币 4 6 3" xfId="2077"/>
    <cellStyle name="60% - 强调文字颜色 2 2 3 5" xfId="2078"/>
    <cellStyle name="60% - 强调文字颜色 3 2 7" xfId="2079"/>
    <cellStyle name="40% - 强调文字颜色 2 2 2" xfId="2080"/>
    <cellStyle name="货币 4 6 3 2" xfId="2081"/>
    <cellStyle name="常规 2 2 3 4 4" xfId="2082"/>
    <cellStyle name="常规 18_2015财政决算公开" xfId="2083"/>
    <cellStyle name="40% - 强调文字颜色 2 2 2 2" xfId="2084"/>
    <cellStyle name="常规 2 4 3" xfId="2085"/>
    <cellStyle name="常规 2 2 3 4 4 2" xfId="2086"/>
    <cellStyle name="40% - 强调文字颜色 2 2 2 2 2" xfId="2087"/>
    <cellStyle name="常规 2 4 3 2" xfId="2088"/>
    <cellStyle name="40% - 强调文字颜色 2 2 2 2 2 2" xfId="2089"/>
    <cellStyle name="常规 2 4 4" xfId="2090"/>
    <cellStyle name="40% - 强调文字颜色 2 2 2 2 3" xfId="2091"/>
    <cellStyle name="40% - 强调文字颜色 2 2 2 2_2015财政决算公开" xfId="2092"/>
    <cellStyle name="标题 1 4 2 2" xfId="2093"/>
    <cellStyle name="货币 4 6 3 3" xfId="2094"/>
    <cellStyle name="常规 2 2 3 4 5" xfId="2095"/>
    <cellStyle name="40% - 强调文字颜色 2 2 2 3" xfId="2096"/>
    <cellStyle name="常规 2 5 3" xfId="2097"/>
    <cellStyle name="40% - 强调文字颜色 2 2 2 3 2" xfId="2098"/>
    <cellStyle name="40% - 强调文字颜色 2 2 2 4" xfId="2099"/>
    <cellStyle name="货币 4 6 4" xfId="2100"/>
    <cellStyle name="40% - 强调文字颜色 2 2 3" xfId="2101"/>
    <cellStyle name="货币 4 6 4 2" xfId="2102"/>
    <cellStyle name="40% - 强调文字颜色 2 2 3 2" xfId="2103"/>
    <cellStyle name="货币 4 6 4 3" xfId="2104"/>
    <cellStyle name="40% - 强调文字颜色 2 2 3 3" xfId="2105"/>
    <cellStyle name="货币 2 2 3 2 3" xfId="2106"/>
    <cellStyle name="常规 2 5 5" xfId="2107"/>
    <cellStyle name="标题 5 2 4 2" xfId="2108"/>
    <cellStyle name="40% - 强调文字颜色 2 2 3_2015财政决算公开" xfId="2109"/>
    <cellStyle name="货币 4 6 5" xfId="2110"/>
    <cellStyle name="40% - 强调文字颜色 2 2 4" xfId="2111"/>
    <cellStyle name="40% - 强调文字颜色 2 2 4 2" xfId="2112"/>
    <cellStyle name="货币 4 6 6" xfId="2113"/>
    <cellStyle name="40% - 强调文字颜色 2 2 5" xfId="2114"/>
    <cellStyle name="40% - 强调文字颜色 2 3" xfId="2115"/>
    <cellStyle name="货币 4 7 3" xfId="2116"/>
    <cellStyle name="40% - 强调文字颜色 2 3 2" xfId="2117"/>
    <cellStyle name="40% - 强调文字颜色 2 3 2 2" xfId="2118"/>
    <cellStyle name="40% - 强调文字颜色 2 3 2 2 2" xfId="2119"/>
    <cellStyle name="60% - 强调文字颜色 2 3 3 3" xfId="2120"/>
    <cellStyle name="60% - 强调文字颜色 4 2 5" xfId="2121"/>
    <cellStyle name="40% - 强调文字颜色 6 7" xfId="2122"/>
    <cellStyle name="40% - 强调文字颜色 2 3 2 2 2 2" xfId="2123"/>
    <cellStyle name="汇总 4" xfId="2124"/>
    <cellStyle name="常规 2 2 7 3" xfId="2125"/>
    <cellStyle name="百分比 4 3 3" xfId="2126"/>
    <cellStyle name="40% - 强调文字颜色 2 3 2 2_2015财政决算公开" xfId="2127"/>
    <cellStyle name="标题 1 5 2 2" xfId="2128"/>
    <cellStyle name="解释性文本 2" xfId="2129"/>
    <cellStyle name="40% - 强调文字颜色 2 3 2 3" xfId="2130"/>
    <cellStyle name="解释性文本 2 2" xfId="2131"/>
    <cellStyle name="40% - 强调文字颜色 2 3 2 3 2" xfId="2132"/>
    <cellStyle name="解释性文本 3" xfId="2133"/>
    <cellStyle name="40% - 强调文字颜色 2 3 2 4" xfId="2134"/>
    <cellStyle name="40% - 强调文字颜色 2 3 2_2015财政决算公开" xfId="2135"/>
    <cellStyle name="40% - 强调文字颜色 2 3 3" xfId="2136"/>
    <cellStyle name="40% - 强调文字颜色 2 3 3 2" xfId="2137"/>
    <cellStyle name="40% - 强调文字颜色 2 3 3 2 2" xfId="2138"/>
    <cellStyle name="40% - 强调文字颜色 2 3 3 3" xfId="2139"/>
    <cellStyle name="40% - 强调文字颜色 2 3 3_2015财政决算公开" xfId="2140"/>
    <cellStyle name="计算 2 2 2 3" xfId="2141"/>
    <cellStyle name="40% - 强调文字颜色 2 3 4" xfId="2142"/>
    <cellStyle name="40% - 强调文字颜色 2 3_2015财政决算公开" xfId="2143"/>
    <cellStyle name="40% - 强调文字颜色 2 3 4 2" xfId="2144"/>
    <cellStyle name="40% - 强调文字颜色 2 3 5" xfId="2145"/>
    <cellStyle name="40% - 强调文字颜色 2 4" xfId="2146"/>
    <cellStyle name="货币 4 8 3" xfId="2147"/>
    <cellStyle name="40% - 强调文字颜色 2 4 2" xfId="2148"/>
    <cellStyle name="40% - 强调文字颜色 2 4 2 2" xfId="2149"/>
    <cellStyle name="40% - 强调文字颜色 3 3 2 2_2015财政决算公开" xfId="2150"/>
    <cellStyle name="40% - 强调文字颜色 2 4 2 2 2" xfId="2151"/>
    <cellStyle name="40% - 强调文字颜色 2 4 2 3" xfId="2152"/>
    <cellStyle name="40% - 强调文字颜色 2 4 2_2015财政决算公开" xfId="2153"/>
    <cellStyle name="40% - 强调文字颜色 2 4 3" xfId="2154"/>
    <cellStyle name="40% - 强调文字颜色 2 4 3 2" xfId="2155"/>
    <cellStyle name="40% - 强调文字颜色 2 4 4" xfId="2156"/>
    <cellStyle name="40% - 强调文字颜色 2 4_2015财政决算公开" xfId="2157"/>
    <cellStyle name="40% - 强调文字颜色 2 5" xfId="2158"/>
    <cellStyle name="常规 4 2 6 2" xfId="2159"/>
    <cellStyle name="货币 4 9 3" xfId="2160"/>
    <cellStyle name="40% - 强调文字颜色 2 5 2" xfId="2161"/>
    <cellStyle name="常规 4 2 6 2 2" xfId="2162"/>
    <cellStyle name="40% - 强调文字颜色 2 5 2 2 2" xfId="2163"/>
    <cellStyle name="常规 2 4 10" xfId="2164"/>
    <cellStyle name="40% - 强调文字颜色 2 5 2 3" xfId="2165"/>
    <cellStyle name="40% - 强调文字颜色 2 5 3" xfId="2166"/>
    <cellStyle name="40% - 强调文字颜色 2 5 3 2" xfId="2167"/>
    <cellStyle name="40% - 强调文字颜色 2 5 4" xfId="2168"/>
    <cellStyle name="货币 4" xfId="2169"/>
    <cellStyle name="40% - 强调文字颜色 2 5_2015财政决算公开" xfId="2170"/>
    <cellStyle name="40% - 强调文字颜色 2 6" xfId="2171"/>
    <cellStyle name="常规 4 2 6 3" xfId="2172"/>
    <cellStyle name="40% - 强调文字颜色 2 6 2" xfId="2173"/>
    <cellStyle name="常规 4 2 6 3 2" xfId="2174"/>
    <cellStyle name="千分位_97-917" xfId="2175"/>
    <cellStyle name="40% - 强调文字颜色 2 6 2 2" xfId="2176"/>
    <cellStyle name="40% - 强调文字颜色 2 6 3" xfId="2177"/>
    <cellStyle name="40% - 强调文字颜色 2 6_2015财政决算公开" xfId="2178"/>
    <cellStyle name="常规 26 2 2" xfId="2179"/>
    <cellStyle name="40% - 强调文字颜色 3 3 3 2 2" xfId="2180"/>
    <cellStyle name="40% - 强调文字颜色 3 2" xfId="2181"/>
    <cellStyle name="60% - 强调文字颜色 4 2 7" xfId="2182"/>
    <cellStyle name="40% - 强调文字颜色 6 9" xfId="2183"/>
    <cellStyle name="40% - 强调文字颜色 3 2 2" xfId="2184"/>
    <cellStyle name="40% - 强调文字颜色 3 2 2 2" xfId="2185"/>
    <cellStyle name="常规 77" xfId="2186"/>
    <cellStyle name="40% - 强调文字颜色 3 4 4" xfId="2187"/>
    <cellStyle name="40% - 强调文字颜色 3 2 2 2 2" xfId="2188"/>
    <cellStyle name="40% - 强调文字颜色 3 2 2 2 2 2" xfId="2189"/>
    <cellStyle name="常规 78" xfId="2190"/>
    <cellStyle name="40% - 强调文字颜色 3 2 2 2 3" xfId="2191"/>
    <cellStyle name="40% - 强调文字颜色 3 2 2 2_2015财政决算公开" xfId="2192"/>
    <cellStyle name="常规 29 3" xfId="2193"/>
    <cellStyle name="标题 2 4 2 2" xfId="2194"/>
    <cellStyle name="40% - 强调文字颜色 3 2 2 3" xfId="2195"/>
    <cellStyle name="40% - 强调文字颜色 3 5 4" xfId="2196"/>
    <cellStyle name="40% - 强调文字颜色 3 2 2 3 2" xfId="2197"/>
    <cellStyle name="40% - 强调文字颜色 3 2 2 4" xfId="2198"/>
    <cellStyle name="货币 2 3 2 3 2" xfId="2199"/>
    <cellStyle name="40% - 强调文字颜色 3 2 2_2015财政决算公开" xfId="2200"/>
    <cellStyle name="40% - 强调文字颜色 3 2 3" xfId="2201"/>
    <cellStyle name="货币 2 2 10" xfId="2202"/>
    <cellStyle name="40% - 强调文字颜色 3 2 3 2" xfId="2203"/>
    <cellStyle name="40% - 强调文字颜色 4 4 4" xfId="2204"/>
    <cellStyle name="40% - 强调文字颜色 3 2 3 2 2" xfId="2205"/>
    <cellStyle name="常规 2 4 3 4" xfId="2206"/>
    <cellStyle name="40% - 强调文字颜色 3 2 3 2 2 2" xfId="2207"/>
    <cellStyle name="40% - 强调文字颜色 3 2 3 2 3" xfId="2208"/>
    <cellStyle name="40% - 强调文字颜色 3 2 3 2_2015财政决算公开" xfId="2209"/>
    <cellStyle name="货币 2 2 11" xfId="2210"/>
    <cellStyle name="百分比 6 2 2 2 2" xfId="2211"/>
    <cellStyle name="40% - 强调文字颜色 3 2 3 3" xfId="2212"/>
    <cellStyle name="常规 2 2 2_2015财政决算公开" xfId="2213"/>
    <cellStyle name="40% - 强调文字颜色 4 5 4" xfId="2214"/>
    <cellStyle name="40% - 强调文字颜色 3 2 3 3 2" xfId="2215"/>
    <cellStyle name="百分比 6 2 2 2 3" xfId="2216"/>
    <cellStyle name="40% - 强调文字颜色 3 2 3 4" xfId="2217"/>
    <cellStyle name="40% - 强调文字颜色 3 2 3_2015财政决算公开" xfId="2218"/>
    <cellStyle name="40% - 强调文字颜色 3 2 4" xfId="2219"/>
    <cellStyle name="40% - 强调文字颜色 3 2 4 2" xfId="2220"/>
    <cellStyle name="40% - 强调文字颜色 5 4 4" xfId="2221"/>
    <cellStyle name="40% - 强调文字颜色 3 2 4 2 2" xfId="2222"/>
    <cellStyle name="40% - 强调文字颜色 3 2 4 3" xfId="2223"/>
    <cellStyle name="常规 2 2 2 2 2 2" xfId="2224"/>
    <cellStyle name="40% - 强调文字颜色 3 2 4 4" xfId="2225"/>
    <cellStyle name="货币 3 2 4 3 2" xfId="2226"/>
    <cellStyle name="40% - 强调文字颜色 3 2 4_2015财政决算公开" xfId="2227"/>
    <cellStyle name="40% - 强调文字颜色 3 2 5" xfId="2228"/>
    <cellStyle name="货币 2 2 7" xfId="2229"/>
    <cellStyle name="40% - 强调文字颜色 3 2 5 2" xfId="2230"/>
    <cellStyle name="40% - 强调文字颜色 3 2 6" xfId="2231"/>
    <cellStyle name="40% - 强调文字颜色 3 2_2015财政决算公开" xfId="2232"/>
    <cellStyle name="40% - 强调文字颜色 3 3" xfId="2233"/>
    <cellStyle name="常规 25" xfId="2234"/>
    <cellStyle name="常规 30" xfId="2235"/>
    <cellStyle name="40% - 强调文字颜色 3 3 2" xfId="2236"/>
    <cellStyle name="百分比 7 6" xfId="2237"/>
    <cellStyle name="常规 25 2" xfId="2238"/>
    <cellStyle name="常规 30 2" xfId="2239"/>
    <cellStyle name="40% - 强调文字颜色 3 3 2 2" xfId="2240"/>
    <cellStyle name="常规 25 2 2" xfId="2241"/>
    <cellStyle name="40% - 强调文字颜色 3 3 2 2 2" xfId="2242"/>
    <cellStyle name="40% - 强调文字颜色 5 5 2_2015财政决算公开" xfId="2243"/>
    <cellStyle name="40% - 强调文字颜色 3 3 2 2 2 2" xfId="2244"/>
    <cellStyle name="40% - 强调文字颜色 3 3 2 2 3" xfId="2245"/>
    <cellStyle name="常规 25 3" xfId="2246"/>
    <cellStyle name="常规 30 3" xfId="2247"/>
    <cellStyle name="标题 2 5 2 2" xfId="2248"/>
    <cellStyle name="40% - 强调文字颜色 3 3 2 3" xfId="2249"/>
    <cellStyle name="40% - 强调文字颜色 3 3 2 3 2" xfId="2250"/>
    <cellStyle name="40% - 强调文字颜色 3 3 2 4" xfId="2251"/>
    <cellStyle name="常规 26" xfId="2252"/>
    <cellStyle name="常规 31" xfId="2253"/>
    <cellStyle name="40% - 强调文字颜色 3 3 3" xfId="2254"/>
    <cellStyle name="货币 2 3 3 3 3" xfId="2255"/>
    <cellStyle name="40% - 强调文字颜色 3 3 3_2015财政决算公开" xfId="2256"/>
    <cellStyle name="常规 27" xfId="2257"/>
    <cellStyle name="常规 32" xfId="2258"/>
    <cellStyle name="40% - 强调文字颜色 3 3 4" xfId="2259"/>
    <cellStyle name="常规 27 2" xfId="2260"/>
    <cellStyle name="常规 32 2" xfId="2261"/>
    <cellStyle name="40% - 强调文字颜色 3 3 4 2" xfId="2262"/>
    <cellStyle name="常规 28" xfId="2263"/>
    <cellStyle name="常规 33" xfId="2264"/>
    <cellStyle name="40% - 强调文字颜色 3 3 5" xfId="2265"/>
    <cellStyle name="40% - 强调文字颜色 3 3_2015财政决算公开" xfId="2266"/>
    <cellStyle name="40% - 强调文字颜色 3 4" xfId="2267"/>
    <cellStyle name="常规 75" xfId="2268"/>
    <cellStyle name="40% - 强调文字颜色 3 4 2" xfId="2269"/>
    <cellStyle name="40% - 强调文字颜色 3 4 2_2015财政决算公开" xfId="2270"/>
    <cellStyle name="常规 76" xfId="2271"/>
    <cellStyle name="40% - 强调文字颜色 3 4 3" xfId="2272"/>
    <cellStyle name="40% - 强调文字颜色 3 4 3 2" xfId="2273"/>
    <cellStyle name="40% - 强调文字颜色 3 4_2015财政决算公开" xfId="2274"/>
    <cellStyle name="40% - 强调文字颜色 3 5" xfId="2275"/>
    <cellStyle name="常规 4 2 7 2" xfId="2276"/>
    <cellStyle name="40% - 强调文字颜色 3 5 2" xfId="2277"/>
    <cellStyle name="40% - 强调文字颜色 3 5 2 2" xfId="2278"/>
    <cellStyle name="40% - 强调文字颜色 3 5 2 2 2" xfId="2279"/>
    <cellStyle name="40% - 强调文字颜色 3 5 2 3" xfId="2280"/>
    <cellStyle name="40% - 强调文字颜色 3 5 2_2015财政决算公开" xfId="2281"/>
    <cellStyle name="40% - 强调文字颜色 3 5 3" xfId="2282"/>
    <cellStyle name="常规 8_报 预算   行政政法处(1)" xfId="2283"/>
    <cellStyle name="40% - 强调文字颜色 3 5 3 2" xfId="2284"/>
    <cellStyle name="常规 3 6" xfId="2285"/>
    <cellStyle name="Comma [0]" xfId="2286"/>
    <cellStyle name="40% - 强调文字颜色 3 5_2015财政决算公开" xfId="2287"/>
    <cellStyle name="40% - 强调文字颜色 3 6" xfId="2288"/>
    <cellStyle name="40% - 强调文字颜色 3 6 2" xfId="2289"/>
    <cellStyle name="40% - 强调文字颜色 3 6 2 2" xfId="2290"/>
    <cellStyle name="货币 5 3 3" xfId="2291"/>
    <cellStyle name="40% - 强调文字颜色 3 9" xfId="2292"/>
    <cellStyle name="40% - 强调文字颜色 4 2" xfId="2293"/>
    <cellStyle name="60% - 强调文字颜色 5 2 7" xfId="2294"/>
    <cellStyle name="40% - 强调文字颜色 4 2 2" xfId="2295"/>
    <cellStyle name="40% - 强调文字颜色 4 2 2 2" xfId="2296"/>
    <cellStyle name="好_出版署2010年度中央部门决算草案" xfId="2297"/>
    <cellStyle name="40% - 强调文字颜色 5 5_2015财政决算公开" xfId="2298"/>
    <cellStyle name="40% - 强调文字颜色 4 2 2 2 2" xfId="2299"/>
    <cellStyle name="常规 10" xfId="2300"/>
    <cellStyle name="40% - 强调文字颜色 4 2 2 2 2 2" xfId="2301"/>
    <cellStyle name="后继超级链接" xfId="2302"/>
    <cellStyle name="40% - 强调文字颜色 4 2 2 2 3" xfId="2303"/>
    <cellStyle name="标题 3 4 2 2" xfId="2304"/>
    <cellStyle name="40% - 强调文字颜色 4 2 2 3" xfId="2305"/>
    <cellStyle name="40% - 强调文字颜色 4 2 2 3 2" xfId="2306"/>
    <cellStyle name="40% - 强调文字颜色 4 2 2 4" xfId="2307"/>
    <cellStyle name="40% - 强调文字颜色 4 2 2_2015财政决算公开" xfId="2308"/>
    <cellStyle name="40% - 强调文字颜色 4 2 3" xfId="2309"/>
    <cellStyle name="常规 2 2 2 4 2" xfId="2310"/>
    <cellStyle name="40% - 强调文字颜色 4 2 3 2 2" xfId="2311"/>
    <cellStyle name="常规 2 2 2 4 2 2" xfId="2312"/>
    <cellStyle name="40% - 强调文字颜色 4 2 3 2 2 2" xfId="2313"/>
    <cellStyle name="常规 2 2 2 4 3" xfId="2314"/>
    <cellStyle name="40% - 强调文字颜色 6 6_2015财政决算公开" xfId="2315"/>
    <cellStyle name="40% - 强调文字颜色 4 2 3 2 3" xfId="2316"/>
    <cellStyle name="强调文字颜色 1 3 3" xfId="2317"/>
    <cellStyle name="常规 2 2 2 4_2015财政决算公开" xfId="2318"/>
    <cellStyle name="40% - 强调文字颜色 4 2 3 2_2015财政决算公开" xfId="2319"/>
    <cellStyle name="常规 2 2 2 5 2" xfId="2320"/>
    <cellStyle name="40% - 强调文字颜色 4 2 3 3 2" xfId="2321"/>
    <cellStyle name="40% - 强调文字颜色 4 2 3_2015财政决算公开" xfId="2322"/>
    <cellStyle name="40% - 强调文字颜色 4 2 4" xfId="2323"/>
    <cellStyle name="常规 2 2 3 4" xfId="2324"/>
    <cellStyle name="40% - 强调文字颜色 4 2 4 2" xfId="2325"/>
    <cellStyle name="常规 2 2 3 4 2" xfId="2326"/>
    <cellStyle name="40% - 强调文字颜色 4 2 4 2 2" xfId="2327"/>
    <cellStyle name="常规 2 2 3 5" xfId="2328"/>
    <cellStyle name="40% - 强调文字颜色 4 2 4 3" xfId="2329"/>
    <cellStyle name="常规 2 2 3 6" xfId="2330"/>
    <cellStyle name="常规 2 2 3 2 2 2" xfId="2331"/>
    <cellStyle name="40% - 强调文字颜色 4 2 4 4" xfId="2332"/>
    <cellStyle name="40% - 强调文字颜色 4 2 5" xfId="2333"/>
    <cellStyle name="常规 2 2 4 4" xfId="2334"/>
    <cellStyle name="40% - 强调文字颜色 4 2 5 2" xfId="2335"/>
    <cellStyle name="60% - 强调文字颜色 1 2 2 3 2" xfId="2336"/>
    <cellStyle name="40% - 强调文字颜色 4 2 6" xfId="2337"/>
    <cellStyle name="40% - 强调文字颜色 4 2_2015财政决算公开" xfId="2338"/>
    <cellStyle name="40% - 强调文字颜色 4 3" xfId="2339"/>
    <cellStyle name="40% - 强调文字颜色 4 3 2" xfId="2340"/>
    <cellStyle name="40% - 强调文字颜色 4 3 2 2" xfId="2341"/>
    <cellStyle name="40% - 强调文字颜色 4 3 2 2 2" xfId="2342"/>
    <cellStyle name="40% - 强调文字颜色 4 3 2 2 2 2" xfId="2343"/>
    <cellStyle name="40% - 强调文字颜色 4 3 2 2 3" xfId="2344"/>
    <cellStyle name="40% - 强调文字颜色 4 3 2 2_2015财政决算公开" xfId="2345"/>
    <cellStyle name="标题 3 5 2 2" xfId="2346"/>
    <cellStyle name="40% - 强调文字颜色 4 3 2 3" xfId="2347"/>
    <cellStyle name="40% - 强调文字颜色 4 3 2 3 2" xfId="2348"/>
    <cellStyle name="货币 2 3" xfId="2349"/>
    <cellStyle name="40% - 强调文字颜色 4 3 2 4" xfId="2350"/>
    <cellStyle name="40% - 强调文字颜色 4 3 2_2015财政决算公开" xfId="2351"/>
    <cellStyle name="40% - 强调文字颜色 4 3 3" xfId="2352"/>
    <cellStyle name="常规 2 3 2 4" xfId="2353"/>
    <cellStyle name="40% - 强调文字颜色 4 3 3 2" xfId="2354"/>
    <cellStyle name="常规 2 3 2 4 2" xfId="2355"/>
    <cellStyle name="40% - 强调文字颜色 4 3 3 2 2" xfId="2356"/>
    <cellStyle name="常规 2 3 2 5" xfId="2357"/>
    <cellStyle name="40% - 强调文字颜色 4 3 3 3" xfId="2358"/>
    <cellStyle name="货币 4 2 2 3" xfId="2359"/>
    <cellStyle name="40% - 强调文字颜色 4 3 3_2015财政决算公开" xfId="2360"/>
    <cellStyle name="40% - 强调文字颜色 4 3 4" xfId="2361"/>
    <cellStyle name="常规 2 3 3 4" xfId="2362"/>
    <cellStyle name="40% - 强调文字颜色 4 3 4 2" xfId="2363"/>
    <cellStyle name="40% - 强调文字颜色 4 3 5" xfId="2364"/>
    <cellStyle name="40% - 强调文字颜色 4 3_2015财政决算公开" xfId="2365"/>
    <cellStyle name="60% - 强调文字颜色 2 5 2 2" xfId="2366"/>
    <cellStyle name="40% - 强调文字颜色 4 4" xfId="2367"/>
    <cellStyle name="40% - 强调文字颜色 4 4 2" xfId="2368"/>
    <cellStyle name="40% - 强调文字颜色 4 4 2 2" xfId="2369"/>
    <cellStyle name="40% - 强调文字颜色 4 4 2 3" xfId="2370"/>
    <cellStyle name="40% - 强调文字颜色 4 4 2_2015财政决算公开" xfId="2371"/>
    <cellStyle name="40% - 强调文字颜色 4 4 3" xfId="2372"/>
    <cellStyle name="常规 2 4 2 4" xfId="2373"/>
    <cellStyle name="40% - 强调文字颜色 4 4 3 2" xfId="2374"/>
    <cellStyle name="HEADING1" xfId="2375"/>
    <cellStyle name="40% - 强调文字颜色 4 4_2015财政决算公开" xfId="2376"/>
    <cellStyle name="40% - 强调文字颜色 4 5" xfId="2377"/>
    <cellStyle name="常规 4 2 8 2" xfId="2378"/>
    <cellStyle name="40% - 强调文字颜色 4 5 2" xfId="2379"/>
    <cellStyle name="40% - 强调文字颜色 4 5 2 2" xfId="2380"/>
    <cellStyle name="货币 4 2 8" xfId="2381"/>
    <cellStyle name="40% - 强调文字颜色 4 5 2 2 2" xfId="2382"/>
    <cellStyle name="常规 12 2 2_2015财政决算公开" xfId="2383"/>
    <cellStyle name="40% - 强调文字颜色 4 5 2 3" xfId="2384"/>
    <cellStyle name="40% - 强调文字颜色 4 5_2015财政决算公开" xfId="2385"/>
    <cellStyle name="常规 2 4 2 3 3" xfId="2386"/>
    <cellStyle name="40% - 强调文字颜色 4 6" xfId="2387"/>
    <cellStyle name="40% - 强调文字颜色 4 6 2" xfId="2388"/>
    <cellStyle name="常规 2 3" xfId="2389"/>
    <cellStyle name="40% - 强调文字颜色 4 6 2 2" xfId="2390"/>
    <cellStyle name="40% - 强调文字颜色 4 6_2015财政决算公开" xfId="2391"/>
    <cellStyle name="40% - 强调文字颜色 4 7 2" xfId="2392"/>
    <cellStyle name="40% - 强调文字颜色 4 8" xfId="2393"/>
    <cellStyle name="40% - 强调文字颜色 4 9" xfId="2394"/>
    <cellStyle name="好 2 3" xfId="2395"/>
    <cellStyle name="40% - 强调文字颜色 5 2" xfId="2396"/>
    <cellStyle name="好 2 3 2" xfId="2397"/>
    <cellStyle name="60% - 强调文字颜色 6 2 7" xfId="2398"/>
    <cellStyle name="40% - 强调文字颜色 5 2 2" xfId="2399"/>
    <cellStyle name="好 2 3 2 2" xfId="2400"/>
    <cellStyle name="40% - 强调文字颜色 5 2 2 2" xfId="2401"/>
    <cellStyle name="货币 2 3 3" xfId="2402"/>
    <cellStyle name="40% - 强调文字颜色 5 2 2 2_2015财政决算公开" xfId="2403"/>
    <cellStyle name="40% - 强调文字颜色 5 2 2 4" xfId="2404"/>
    <cellStyle name="常规 2 2 2 2 2 4" xfId="2405"/>
    <cellStyle name="百分比 2 2 4 2" xfId="2406"/>
    <cellStyle name="40% - 强调文字颜色 5 2 2_2015财政决算公开" xfId="2407"/>
    <cellStyle name="好 2 3 3" xfId="2408"/>
    <cellStyle name="40% - 强调文字颜色 5 2 3" xfId="2409"/>
    <cellStyle name="常规 3 2 2 4" xfId="2410"/>
    <cellStyle name="40% - 强调文字颜色 5 2 3 2" xfId="2411"/>
    <cellStyle name="常规 3 2 2 4 2" xfId="2412"/>
    <cellStyle name="好 4" xfId="2413"/>
    <cellStyle name="40% - 强调文字颜色 5 2 3 2 2" xfId="2414"/>
    <cellStyle name="40% - 强调文字颜色 5 2 4" xfId="2415"/>
    <cellStyle name="常规 3 2 3 4" xfId="2416"/>
    <cellStyle name="40% - 强调文字颜色 5 2 4 2" xfId="2417"/>
    <cellStyle name="40% - 强调文字颜色 5 2 5" xfId="2418"/>
    <cellStyle name="货币 2 3 2 5" xfId="2419"/>
    <cellStyle name="常规 3 5 2 2" xfId="2420"/>
    <cellStyle name="40% - 强调文字颜色 5 2_2015财政决算公开" xfId="2421"/>
    <cellStyle name="40% - 强调文字颜色 5 3 2 2" xfId="2422"/>
    <cellStyle name="40% - 强调文字颜色 5 3 2 2_2015财政决算公开" xfId="2423"/>
    <cellStyle name="40% - 强调文字颜色 5 3 2 4" xfId="2424"/>
    <cellStyle name="40% - 强调文字颜色 5 3 3" xfId="2425"/>
    <cellStyle name="40% - 强调文字颜色 5 3 3 2" xfId="2426"/>
    <cellStyle name="40% - 强调文字颜色 5 3 3 2 2" xfId="2427"/>
    <cellStyle name="40% - 强调文字颜色 5 3 3_2015财政决算公开" xfId="2428"/>
    <cellStyle name="40% - 强调文字颜色 5 3 4" xfId="2429"/>
    <cellStyle name="40% - 强调文字颜色 5 3 4 2" xfId="2430"/>
    <cellStyle name="40% - 强调文字颜色 5 3 5" xfId="2431"/>
    <cellStyle name="常规 18 2 2" xfId="2432"/>
    <cellStyle name="常规 23 2 2" xfId="2433"/>
    <cellStyle name="40% - 强调文字颜色 5 3_2015财政决算公开" xfId="2434"/>
    <cellStyle name="好 2 5" xfId="2435"/>
    <cellStyle name="40% - 强调文字颜色 5 4" xfId="2436"/>
    <cellStyle name="40% - 强调文字颜色 5 4 2" xfId="2437"/>
    <cellStyle name="40% - 强调文字颜色 5 4 2 2" xfId="2438"/>
    <cellStyle name="40% - 强调文字颜色 5 4 2 2 2" xfId="2439"/>
    <cellStyle name="40% - 强调文字颜色 5 4 2_2015财政决算公开" xfId="2440"/>
    <cellStyle name="40% - 强调文字颜色 5 4 3" xfId="2441"/>
    <cellStyle name="货币 2 2 2 7" xfId="2442"/>
    <cellStyle name="40% - 强调文字颜色 5 4 3 2" xfId="2443"/>
    <cellStyle name="40% - 强调文字颜色 5 4_2015财政决算公开" xfId="2444"/>
    <cellStyle name="40% - 强调文字颜色 5 5" xfId="2445"/>
    <cellStyle name="常规 4 2 9 2" xfId="2446"/>
    <cellStyle name="40% - 强调文字颜色 5 5 2" xfId="2447"/>
    <cellStyle name="40% - 强调文字颜色 5 5 2 2" xfId="2448"/>
    <cellStyle name="40% - 强调文字颜色 5 5 2 2 2" xfId="2449"/>
    <cellStyle name="40% - 强调文字颜色 5 5 2 3" xfId="2450"/>
    <cellStyle name="40% - 强调文字颜色 5 5 3" xfId="2451"/>
    <cellStyle name="40% - 强调文字颜色 5 5 3 2" xfId="2452"/>
    <cellStyle name="40% - 强调文字颜色 5 5 4" xfId="2453"/>
    <cellStyle name="60% - 强调文字颜色 2 3 2 2" xfId="2454"/>
    <cellStyle name="40% - 强调文字颜色 5 6" xfId="2455"/>
    <cellStyle name="60% - 强调文字颜色 2 3 2 2 2" xfId="2456"/>
    <cellStyle name="40% - 强调文字颜色 5 6 2" xfId="2457"/>
    <cellStyle name="60% - 强调文字颜色 2 3 2 2 2 2" xfId="2458"/>
    <cellStyle name="40% - 强调文字颜色 5 6 2 2" xfId="2459"/>
    <cellStyle name="40% - 强调文字颜色 5 6_2015财政决算公开" xfId="2460"/>
    <cellStyle name="60% - 强调文字颜色 2 3 2 3" xfId="2461"/>
    <cellStyle name="40% - 强调文字颜色 5 7" xfId="2462"/>
    <cellStyle name="常规 2 3 2 2 4" xfId="2463"/>
    <cellStyle name="60% - 强调文字颜色 2 3 2 3 2" xfId="2464"/>
    <cellStyle name="40% - 强调文字颜色 5 7 2" xfId="2465"/>
    <cellStyle name="60% - 强调文字颜色 2 3 2 4" xfId="2466"/>
    <cellStyle name="40% - 强调文字颜色 5 8" xfId="2467"/>
    <cellStyle name="好 3 3" xfId="2468"/>
    <cellStyle name="40% - 强调文字颜色 6 2" xfId="2469"/>
    <cellStyle name="好 3 3 2" xfId="2470"/>
    <cellStyle name="40% - 强调文字颜色 6 2 2" xfId="2471"/>
    <cellStyle name="好 3 3 2 2" xfId="2472"/>
    <cellStyle name="常规 5 6" xfId="2473"/>
    <cellStyle name="40% - 强调文字颜色 6 2 2 2" xfId="2474"/>
    <cellStyle name="常规 4 3 4" xfId="2475"/>
    <cellStyle name="常规 5 6 2" xfId="2476"/>
    <cellStyle name="40% - 强调文字颜色 6 2 2 2 2" xfId="2477"/>
    <cellStyle name="常规 4 3 4 2" xfId="2478"/>
    <cellStyle name="计算 2 2 3" xfId="2479"/>
    <cellStyle name="常规 5 6 2 2" xfId="2480"/>
    <cellStyle name="40% - 强调文字颜色 6 2 2 2 2 2" xfId="2481"/>
    <cellStyle name="常规 5 6 3" xfId="2482"/>
    <cellStyle name="40% - 强调文字颜色 6 2 2 2 3" xfId="2483"/>
    <cellStyle name="货币 2 2 3 6" xfId="2484"/>
    <cellStyle name="强调文字颜色 5 5 2" xfId="2485"/>
    <cellStyle name="40% - 强调文字颜色 6 2 2 2_2015财政决算公开" xfId="2486"/>
    <cellStyle name="常规 5 7" xfId="2487"/>
    <cellStyle name="40% - 强调文字颜色 6 2 2 3" xfId="2488"/>
    <cellStyle name="常规 4 3 5" xfId="2489"/>
    <cellStyle name="标题 5 4 2 2" xfId="2490"/>
    <cellStyle name="常规 5 7 2" xfId="2491"/>
    <cellStyle name="40% - 强调文字颜色 6 2 2 3 2" xfId="2492"/>
    <cellStyle name="千位分隔 4 2 3 2" xfId="2493"/>
    <cellStyle name="常规 5 8" xfId="2494"/>
    <cellStyle name="40% - 强调文字颜色 6 2 2 4" xfId="2495"/>
    <cellStyle name="常规 4 3 6" xfId="2496"/>
    <cellStyle name="40% - 强调文字颜色 6 2 2_2015财政决算公开" xfId="2497"/>
    <cellStyle name="好 3 3 3" xfId="2498"/>
    <cellStyle name="40% - 强调文字颜色 6 2 3" xfId="2499"/>
    <cellStyle name="常规 6 6" xfId="2500"/>
    <cellStyle name="常规 4 2 2 4" xfId="2501"/>
    <cellStyle name="40% - 强调文字颜色 6 2 3 2" xfId="2502"/>
    <cellStyle name="货币 3 2 4 5" xfId="2503"/>
    <cellStyle name="常规 4 2 2 4 2" xfId="2504"/>
    <cellStyle name="40% - 强调文字颜色 6 2 3 2 2" xfId="2505"/>
    <cellStyle name="常规 4 2 2 4 2 2" xfId="2506"/>
    <cellStyle name="百分比 2 2 3 2 3" xfId="2507"/>
    <cellStyle name="40% - 强调文字颜色 6 2 3 2 2 2" xfId="2508"/>
    <cellStyle name="货币 3 2 4 6" xfId="2509"/>
    <cellStyle name="常规 4 2 2 4 3" xfId="2510"/>
    <cellStyle name="40% - 强调文字颜色 6 2 3 2 3" xfId="2511"/>
    <cellStyle name="货币 3 2 5" xfId="2512"/>
    <cellStyle name="40% - 强调文字颜色 6 2 3 2_2015财政决算公开" xfId="2513"/>
    <cellStyle name="常规 4 2 2 5" xfId="2514"/>
    <cellStyle name="40% - 强调文字颜色 6 2 3 3" xfId="2515"/>
    <cellStyle name="常规 4 2 2 5 2" xfId="2516"/>
    <cellStyle name="40% - 强调文字颜色 6 2 3 3 2" xfId="2517"/>
    <cellStyle name="常规 4 2 2 6" xfId="2518"/>
    <cellStyle name="40% - 强调文字颜色 6 2 3 4" xfId="2519"/>
    <cellStyle name="常规 4 2 2 7" xfId="2520"/>
    <cellStyle name="40% - 强调文字颜色 6 2 3 5" xfId="2521"/>
    <cellStyle name="40% - 强调文字颜色 6 2 3_2015财政决算公开" xfId="2522"/>
    <cellStyle name="货币 2 2 5 2" xfId="2523"/>
    <cellStyle name="40% - 强调文字颜色 6 2 4" xfId="2524"/>
    <cellStyle name="常规 4 2 3 4" xfId="2525"/>
    <cellStyle name="货币 2 2 5 2 2" xfId="2526"/>
    <cellStyle name="常规 7 6" xfId="2527"/>
    <cellStyle name="40% - 强调文字颜色 6 2 4 2" xfId="2528"/>
    <cellStyle name="常规 4 2 3 5" xfId="2529"/>
    <cellStyle name="货币 2 2 5 2 3" xfId="2530"/>
    <cellStyle name="40% - 强调文字颜色 6 2 4 3" xfId="2531"/>
    <cellStyle name="常规 4 2 3 6" xfId="2532"/>
    <cellStyle name="40% - 强调文字颜色 6 2 4 4" xfId="2533"/>
    <cellStyle name="常规 4 2 4 4" xfId="2534"/>
    <cellStyle name="货币 2 2 5 3 2" xfId="2535"/>
    <cellStyle name="常规 8 6" xfId="2536"/>
    <cellStyle name="40% - 强调文字颜色 6 2 5 2" xfId="2537"/>
    <cellStyle name="货币 2 2 5 4" xfId="2538"/>
    <cellStyle name="常规 10 2 2 2 2" xfId="2539"/>
    <cellStyle name="40% - 强调文字颜色 6 2 6" xfId="2540"/>
    <cellStyle name="40% - 强调文字颜色 6 2_2015财政决算公开" xfId="2541"/>
    <cellStyle name="好 3 4 2" xfId="2542"/>
    <cellStyle name="40% - 强调文字颜色 6 3 2" xfId="2543"/>
    <cellStyle name="40% - 强调文字颜色 6 3 2 2" xfId="2544"/>
    <cellStyle name="常规 5 3 4" xfId="2545"/>
    <cellStyle name="40% - 强调文字颜色 6 3 2 2 2" xfId="2546"/>
    <cellStyle name="常规 5 3 4 2" xfId="2547"/>
    <cellStyle name="40% - 强调文字颜色 6 3 2 2 3" xfId="2548"/>
    <cellStyle name="40% - 强调文字颜色 6 3 2 2_2015财政决算公开" xfId="2549"/>
    <cellStyle name="40% - 强调文字颜色 6 3 2 3" xfId="2550"/>
    <cellStyle name="常规 5 3 5" xfId="2551"/>
    <cellStyle name="40% - 强调文字颜色 6 3 2 3 2" xfId="2552"/>
    <cellStyle name="60% - 强调文字颜色 6 7 2" xfId="2553"/>
    <cellStyle name="40% - 强调文字颜色 6 3 2_2015财政决算公开" xfId="2554"/>
    <cellStyle name="40% - 强调文字颜色 6 3 3" xfId="2555"/>
    <cellStyle name="40% - 强调文字颜色 6 3 3 2" xfId="2556"/>
    <cellStyle name="常规 5 4 4" xfId="2557"/>
    <cellStyle name="货币 4 2 4 5" xfId="2558"/>
    <cellStyle name="40% - 强调文字颜色 6 3 3 2 2" xfId="2559"/>
    <cellStyle name="常规 5 4 4 2" xfId="2560"/>
    <cellStyle name="40% - 强调文字颜色 6 3 3 3" xfId="2561"/>
    <cellStyle name="常规 5 4 5" xfId="2562"/>
    <cellStyle name="货币 2 2 6 2" xfId="2563"/>
    <cellStyle name="40% - 强调文字颜色 6 3 4" xfId="2564"/>
    <cellStyle name="货币 2 2 6 2 2" xfId="2565"/>
    <cellStyle name="40% - 强调文字颜色 6 3 4 2" xfId="2566"/>
    <cellStyle name="常规 5 5 4" xfId="2567"/>
    <cellStyle name="货币 2 2 6 3" xfId="2568"/>
    <cellStyle name="40% - 强调文字颜色 6 3 5" xfId="2569"/>
    <cellStyle name="Currency_1995" xfId="2570"/>
    <cellStyle name="40% - 强调文字颜色 6 3_2015财政决算公开" xfId="2571"/>
    <cellStyle name="60% - 强调文字颜色 4 2 2 2" xfId="2572"/>
    <cellStyle name="40% - 强调文字颜色 6 4 2" xfId="2573"/>
    <cellStyle name="40% - 强调文字颜色 6 4 2 2" xfId="2574"/>
    <cellStyle name="常规 6 3 4" xfId="2575"/>
    <cellStyle name="60% - 强调文字颜色 4 2 2 2 2" xfId="2576"/>
    <cellStyle name="60% - 强调文字颜色 4 2 2 2 2 2" xfId="2577"/>
    <cellStyle name="40% - 强调文字颜色 6 4 2 2 2" xfId="2578"/>
    <cellStyle name="60% - 强调文字颜色 4 2 2 2 3" xfId="2579"/>
    <cellStyle name="40% - 强调文字颜色 6 4 2 3" xfId="2580"/>
    <cellStyle name="强调文字颜色 5 7" xfId="2581"/>
    <cellStyle name="常规 4_征收计划表8" xfId="2582"/>
    <cellStyle name="40% - 强调文字颜色 6 4 2_2015财政决算公开" xfId="2583"/>
    <cellStyle name="60% - 强调文字颜色 4 2 2 3" xfId="2584"/>
    <cellStyle name="40% - 强调文字颜色 6 4 3" xfId="2585"/>
    <cellStyle name="常规 4 2 2 2 4" xfId="2586"/>
    <cellStyle name="60% - 强调文字颜色 4 2 2 3 2" xfId="2587"/>
    <cellStyle name="40% - 强调文字颜色 6 4 3 2" xfId="2588"/>
    <cellStyle name="货币 2 2 7 2" xfId="2589"/>
    <cellStyle name="60% - 强调文字颜色 4 2 2 4" xfId="2590"/>
    <cellStyle name="40% - 强调文字颜色 6 4 4" xfId="2591"/>
    <cellStyle name="40% - 强调文字颜色 6 4_2015财政决算公开" xfId="2592"/>
    <cellStyle name="60% - 强调文字颜色 4 2 3" xfId="2593"/>
    <cellStyle name="40% - 强调文字颜色 6 5" xfId="2594"/>
    <cellStyle name="60% - 强调文字颜色 4 2 3 2" xfId="2595"/>
    <cellStyle name="40% - 强调文字颜色 6 5 2" xfId="2596"/>
    <cellStyle name="40% - 强调文字颜色 6 5 2 2" xfId="2597"/>
    <cellStyle name="常规 7 3 4" xfId="2598"/>
    <cellStyle name="60% - 强调文字颜色 4 2 3 2 2" xfId="2599"/>
    <cellStyle name="60% - 强调文字颜色 4 2 3 2 2 2" xfId="2600"/>
    <cellStyle name="40% - 强调文字颜色 6 5 2 2 2" xfId="2601"/>
    <cellStyle name="60% - 强调文字颜色 4 2 3 2 3" xfId="2602"/>
    <cellStyle name="40% - 强调文字颜色 6 5 2 3" xfId="2603"/>
    <cellStyle name="40% - 强调文字颜色 6 5 2_2015财政决算公开" xfId="2604"/>
    <cellStyle name="60% - 强调文字颜色 4 2 3 3" xfId="2605"/>
    <cellStyle name="40% - 强调文字颜色 6 5 3" xfId="2606"/>
    <cellStyle name="货币 2 2 8 2" xfId="2607"/>
    <cellStyle name="60% - 强调文字颜色 4 2 3 4" xfId="2608"/>
    <cellStyle name="40% - 强调文字颜色 6 5 4" xfId="2609"/>
    <cellStyle name="60% - 强调文字颜色 2 3 3 2" xfId="2610"/>
    <cellStyle name="60% - 强调文字颜色 4 2 4" xfId="2611"/>
    <cellStyle name="40% - 强调文字颜色 6 6" xfId="2612"/>
    <cellStyle name="60% - 强调文字颜色 2 3 3 2 2" xfId="2613"/>
    <cellStyle name="60% - 强调文字颜色 4 2 4 2" xfId="2614"/>
    <cellStyle name="40% - 强调文字颜色 6 6 2" xfId="2615"/>
    <cellStyle name="40% - 强调文字颜色 6 6 2 2" xfId="2616"/>
    <cellStyle name="常规 8 3 4" xfId="2617"/>
    <cellStyle name="60% - 强调文字颜色 4 2 4 2 2" xfId="2618"/>
    <cellStyle name="60% - 强调文字颜色 4 2 5 2" xfId="2619"/>
    <cellStyle name="40% - 强调文字颜色 6 7 2" xfId="2620"/>
    <cellStyle name="60% - 强调文字颜色 4 2 6" xfId="2621"/>
    <cellStyle name="40% - 强调文字颜色 6 8" xfId="2622"/>
    <cellStyle name="货币 5" xfId="2623"/>
    <cellStyle name="40% - 着色 1" xfId="2624"/>
    <cellStyle name="40% - 着色 2" xfId="2625"/>
    <cellStyle name="40% - 着色 2 2" xfId="2626"/>
    <cellStyle name="40% - 着色 3" xfId="2627"/>
    <cellStyle name="40% - 着色 3 2" xfId="2628"/>
    <cellStyle name="40% - 着色 4 2" xfId="2629"/>
    <cellStyle name="60% - 强调文字颜色 6 6 2 2" xfId="2630"/>
    <cellStyle name="40% - 着色 5" xfId="2631"/>
    <cellStyle name="40% - 着色 6" xfId="2632"/>
    <cellStyle name="常规 2 2 2 2 4_2015财政决算公开" xfId="2633"/>
    <cellStyle name="常规 6 3 3" xfId="2634"/>
    <cellStyle name="40% - 着色 6 2" xfId="2635"/>
    <cellStyle name="60% - 强调文字颜色 1 2" xfId="2636"/>
    <cellStyle name="60% - 强调文字颜色 1 2 2" xfId="2637"/>
    <cellStyle name="60% - 强调文字颜色 1 2 2 2 2" xfId="2638"/>
    <cellStyle name="60% - 强调文字颜色 5 6" xfId="2639"/>
    <cellStyle name="60% - 强调文字颜色 1 2 2 2 2 2" xfId="2640"/>
    <cellStyle name="常规 3 2 4 2" xfId="2641"/>
    <cellStyle name="60% - 强调文字颜色 1 2 2 2 3" xfId="2642"/>
    <cellStyle name="60% - 强调文字颜色 1 2 2 3" xfId="2643"/>
    <cellStyle name="60% - 强调文字颜色 1 2 2 4" xfId="2644"/>
    <cellStyle name="60% - 强调文字颜色 1 2 3 2" xfId="2645"/>
    <cellStyle name="60% - 强调文字颜色 1 2 3 2 2" xfId="2646"/>
    <cellStyle name="好 3 2 2 2 2" xfId="2647"/>
    <cellStyle name="60% - 强调文字颜色 1 2 3 2 3" xfId="2648"/>
    <cellStyle name="60% - 强调文字颜色 1 2 3 3" xfId="2649"/>
    <cellStyle name="60% - 强调文字颜色 1 2 3 3 2" xfId="2650"/>
    <cellStyle name="60% - 强调文字颜色 1 2 3 4" xfId="2651"/>
    <cellStyle name="标题 5 2_2015财政决算公开" xfId="2652"/>
    <cellStyle name="60% - 强调文字颜色 1 2 3 5" xfId="2653"/>
    <cellStyle name="60% - 强调文字颜色 1 2 4" xfId="2654"/>
    <cellStyle name="60% - 强调文字颜色 1 2 4 2" xfId="2655"/>
    <cellStyle name="货币 2 2 4 4" xfId="2656"/>
    <cellStyle name="60% - 强调文字颜色 1 2 4 2 2" xfId="2657"/>
    <cellStyle name="常规 10 2 2 2" xfId="2658"/>
    <cellStyle name="60% - 强调文字颜色 1 2 4 3" xfId="2659"/>
    <cellStyle name="Calc Currency (0) 2" xfId="2660"/>
    <cellStyle name="60% - 强调文字颜色 1 2 5" xfId="2661"/>
    <cellStyle name="60% - 强调文字颜色 1 2 5 2" xfId="2662"/>
    <cellStyle name="货币 2 6 2" xfId="2663"/>
    <cellStyle name="标题 2 2 3 2 2" xfId="2664"/>
    <cellStyle name="60% - 强调文字颜色 1 2 6" xfId="2665"/>
    <cellStyle name="货币 2 6 3" xfId="2666"/>
    <cellStyle name="60% - 强调文字颜色 1 2 7" xfId="2667"/>
    <cellStyle name="60% - 强调文字颜色 1 2_2015财政决算公开" xfId="2668"/>
    <cellStyle name="60% - 强调文字颜色 1 3" xfId="2669"/>
    <cellStyle name="60% - 强调文字颜色 1 3 2" xfId="2670"/>
    <cellStyle name="常规 8 3" xfId="2671"/>
    <cellStyle name="60% - 强调文字颜色 1 3 2 2 2" xfId="2672"/>
    <cellStyle name="常规 8 4" xfId="2673"/>
    <cellStyle name="常规 4 6 2" xfId="2674"/>
    <cellStyle name="常规 4 2 4 2" xfId="2675"/>
    <cellStyle name="60% - 强调文字颜色 1 3 2 2 3" xfId="2676"/>
    <cellStyle name="60% - 强调文字颜色 1 3 2 4" xfId="2677"/>
    <cellStyle name="60% - 强调文字颜色 1 3 3" xfId="2678"/>
    <cellStyle name="60% - 强调文字颜色 1 3 3 2" xfId="2679"/>
    <cellStyle name="常规 2_2012-2013年“三公”经费预决算情况汇总表样" xfId="2680"/>
    <cellStyle name="60% - 强调文字颜色 1 3 3 2 2" xfId="2681"/>
    <cellStyle name="60% - 强调文字颜色 1 3 3 3" xfId="2682"/>
    <cellStyle name="60% - 强调文字颜色 1 3 4" xfId="2683"/>
    <cellStyle name="60% - 强调文字颜色 1 3 4 2" xfId="2684"/>
    <cellStyle name="常规 2 4 2 4 2" xfId="2685"/>
    <cellStyle name="60% - 强调文字颜色 1 4" xfId="2686"/>
    <cellStyle name="常规 2 4 2 4 2 2" xfId="2687"/>
    <cellStyle name="60% - 强调文字颜色 1 4 2" xfId="2688"/>
    <cellStyle name="60% - 强调文字颜色 1 4 2 2 2" xfId="2689"/>
    <cellStyle name="货币 2 10 2" xfId="2690"/>
    <cellStyle name="60% - 强调文字颜色 1 4 3" xfId="2691"/>
    <cellStyle name="60% - 强调文字颜色 1 4 3 2" xfId="2692"/>
    <cellStyle name="货币 2 10 3" xfId="2693"/>
    <cellStyle name="60% - 强调文字颜色 1 4 4" xfId="2694"/>
    <cellStyle name="常规 2 4 2 4 3" xfId="2695"/>
    <cellStyle name="60% - 强调文字颜色 1 5" xfId="2696"/>
    <cellStyle name="常规 2 4 2 4 3 2" xfId="2697"/>
    <cellStyle name="60% - 强调文字颜色 1 5 2" xfId="2698"/>
    <cellStyle name="60% - 强调文字颜色 1 5 2 3" xfId="2699"/>
    <cellStyle name="60% - 强调文字颜色 1 5 3" xfId="2700"/>
    <cellStyle name="60% - 强调文字颜色 1 5 3 2" xfId="2701"/>
    <cellStyle name="货币 3 4 2 2" xfId="2702"/>
    <cellStyle name="60% - 强调文字颜色 1 5 4" xfId="2703"/>
    <cellStyle name="常规 2 4 2 4 4" xfId="2704"/>
    <cellStyle name="60% - 强调文字颜色 1 6" xfId="2705"/>
    <cellStyle name="常规 2 4 2 4 4 2" xfId="2706"/>
    <cellStyle name="60% - 强调文字颜色 1 6 2" xfId="2707"/>
    <cellStyle name="60% - 强调文字颜色 1 6 3" xfId="2708"/>
    <cellStyle name="常规 2 4 2 4 5" xfId="2709"/>
    <cellStyle name="标题 3 3 2 2" xfId="2710"/>
    <cellStyle name="60% - 强调文字颜色 1 7" xfId="2711"/>
    <cellStyle name="标题 3 3 2 2 2" xfId="2712"/>
    <cellStyle name="60% - 强调文字颜色 1 7 2" xfId="2713"/>
    <cellStyle name="标题 3 3 2 3" xfId="2714"/>
    <cellStyle name="60% - 强调文字颜色 1 8" xfId="2715"/>
    <cellStyle name="60% - 强调文字颜色 2 2" xfId="2716"/>
    <cellStyle name="60% - 强调文字颜色 2 2 2" xfId="2717"/>
    <cellStyle name="差 7" xfId="2718"/>
    <cellStyle name="60% - 强调文字颜色 2 2 2 2" xfId="2719"/>
    <cellStyle name="差 7 2" xfId="2720"/>
    <cellStyle name="60% - 强调文字颜色 2 2 2 2 2" xfId="2721"/>
    <cellStyle name="60% - 强调文字颜色 2 2 2 2 2 2" xfId="2722"/>
    <cellStyle name="差 8" xfId="2723"/>
    <cellStyle name="60% - 强调文字颜色 2 2 2 3" xfId="2724"/>
    <cellStyle name="常规 2 2 2 2 4" xfId="2725"/>
    <cellStyle name="60% - 强调文字颜色 2 2 2 3 2" xfId="2726"/>
    <cellStyle name="货币 4 5 2" xfId="2727"/>
    <cellStyle name="60% - 强调文字颜色 2 2 2 4" xfId="2728"/>
    <cellStyle name="60% - 强调文字颜色 2 2 3 2" xfId="2729"/>
    <cellStyle name="60% - 强调文字颜色 3 2 4" xfId="2730"/>
    <cellStyle name="60% - 强调文字颜色 2 2 3 2 2" xfId="2731"/>
    <cellStyle name="60% - 强调文字颜色 3 2 4 2" xfId="2732"/>
    <cellStyle name="60% - 强调文字颜色 5 8" xfId="2733"/>
    <cellStyle name="60% - 强调文字颜色 2 2 3 2 2 2" xfId="2734"/>
    <cellStyle name="60% - 强调文字颜色 3 2 4 2 2" xfId="2735"/>
    <cellStyle name="60% - 强调文字颜色 2 2 3 3" xfId="2736"/>
    <cellStyle name="60% - 强调文字颜色 3 2 5" xfId="2737"/>
    <cellStyle name="comma zerodec 2" xfId="2738"/>
    <cellStyle name="常规 2 2 3 2 4" xfId="2739"/>
    <cellStyle name="60% - 强调文字颜色 2 2 3 3 2" xfId="2740"/>
    <cellStyle name="60% - 强调文字颜色 3 2 5 2" xfId="2741"/>
    <cellStyle name="货币 4 6 2" xfId="2742"/>
    <cellStyle name="60% - 强调文字颜色 2 2 3 4" xfId="2743"/>
    <cellStyle name="60% - 强调文字颜色 3 2 6" xfId="2744"/>
    <cellStyle name="60% - 强调文字颜色 2 2 4" xfId="2745"/>
    <cellStyle name="60% - 强调文字颜色 2 2 4 2" xfId="2746"/>
    <cellStyle name="60% - 强调文字颜色 3 3 4" xfId="2747"/>
    <cellStyle name="60% - 强调文字颜色 2 2 4 2 2" xfId="2748"/>
    <cellStyle name="60% - 强调文字颜色 3 3 4 2" xfId="2749"/>
    <cellStyle name="60% - 强调文字颜色 2 2 5" xfId="2750"/>
    <cellStyle name="60% - 强调文字颜色 2 2 5 2" xfId="2751"/>
    <cellStyle name="60% - 强调文字颜色 3 4 4" xfId="2752"/>
    <cellStyle name="货币 3 6 2" xfId="2753"/>
    <cellStyle name="60% - 强调文字颜色 2 2 6" xfId="2754"/>
    <cellStyle name="货币 2 2 2 4 5" xfId="2755"/>
    <cellStyle name="60% - 强调文字颜色 2 2_2015财政决算公开" xfId="2756"/>
    <cellStyle name="60% - 强调文字颜色 2 3 2" xfId="2757"/>
    <cellStyle name="60% - 强调文字颜色 2 3 4" xfId="2758"/>
    <cellStyle name="常规 17" xfId="2759"/>
    <cellStyle name="常规 22" xfId="2760"/>
    <cellStyle name="60% - 强调文字颜色 2 3 4 2" xfId="2761"/>
    <cellStyle name="60% - 强调文字颜色 4 3 4" xfId="2762"/>
    <cellStyle name="常规 2 4 2 5 2" xfId="2763"/>
    <cellStyle name="60% - 强调文字颜色 2 4" xfId="2764"/>
    <cellStyle name="60% - 强调文字颜色 2 4 2" xfId="2765"/>
    <cellStyle name="60% - 强调文字颜色 2 4 2 2" xfId="2766"/>
    <cellStyle name="60% - 强调文字颜色 2 4 2 2 2" xfId="2767"/>
    <cellStyle name="60% - 强调文字颜色 2 4 2 3" xfId="2768"/>
    <cellStyle name="60% - 强调文字颜色 2 4 3 2" xfId="2769"/>
    <cellStyle name="60% - 强调文字颜色 5 2 4" xfId="2770"/>
    <cellStyle name="60% - 强调文字颜色 2 4 4" xfId="2771"/>
    <cellStyle name="60% - 强调文字颜色 2 5" xfId="2772"/>
    <cellStyle name="60% - 强调文字颜色 2 5 2" xfId="2773"/>
    <cellStyle name="60% - 强调文字颜色 2 5 2 2 2" xfId="2774"/>
    <cellStyle name="60% - 强调文字颜色 2 5 2 3" xfId="2775"/>
    <cellStyle name="60% - 强调文字颜色 2 5 3" xfId="2776"/>
    <cellStyle name="货币 3 5 2 2" xfId="2777"/>
    <cellStyle name="60% - 强调文字颜色 2 5 4" xfId="2778"/>
    <cellStyle name="60% - 强调文字颜色 2 6" xfId="2779"/>
    <cellStyle name="60% - 强调文字颜色 2 6 2" xfId="2780"/>
    <cellStyle name="60% - 强调文字颜色 2 6 2 2" xfId="2781"/>
    <cellStyle name="60% - 强调文字颜色 2 6 3" xfId="2782"/>
    <cellStyle name="标题 3 3 3 2" xfId="2783"/>
    <cellStyle name="60% - 强调文字颜色 2 7" xfId="2784"/>
    <cellStyle name="60% - 强调文字颜色 2 8" xfId="2785"/>
    <cellStyle name="60% - 强调文字颜色 2 9" xfId="2786"/>
    <cellStyle name="60% - 强调文字颜色 3 2" xfId="2787"/>
    <cellStyle name="60% - 强调文字颜色 3 2 2" xfId="2788"/>
    <cellStyle name="60% - 强调文字颜色 3 2 2 2" xfId="2789"/>
    <cellStyle name="60% - 强调文字颜色 3 2 2 2 2" xfId="2790"/>
    <cellStyle name="60% - 强调文字颜色 3 2 2 2 2 2" xfId="2791"/>
    <cellStyle name="60% - 强调文字颜色 3 2 2 3" xfId="2792"/>
    <cellStyle name="60% - 强调文字颜色 3 2 2 3 2" xfId="2793"/>
    <cellStyle name="60% - 强调文字颜色 3 2 2 4" xfId="2794"/>
    <cellStyle name="60% - 强调文字颜色 3 2 3" xfId="2795"/>
    <cellStyle name="超级链接 4" xfId="2796"/>
    <cellStyle name="60% - 强调文字颜色 3 2 3 2" xfId="2797"/>
    <cellStyle name="超级链接 5" xfId="2798"/>
    <cellStyle name="60% - 强调文字颜色 3 2 3 3" xfId="2799"/>
    <cellStyle name="常规 13_2015财政决算公开" xfId="2800"/>
    <cellStyle name="百分比 2 2 6" xfId="2801"/>
    <cellStyle name="60% - 强调文字颜色 3 2 3 3 2" xfId="2802"/>
    <cellStyle name="60% - 强调文字颜色 3 2 3 4" xfId="2803"/>
    <cellStyle name="60% - 强调文字颜色 3 2 3 5" xfId="2804"/>
    <cellStyle name="60% - 强调文字颜色 3 2_2015财政决算公开" xfId="2805"/>
    <cellStyle name="60% - 强调文字颜色 3 3 2 2" xfId="2806"/>
    <cellStyle name="60% - 强调文字颜色 3 3 2 2 2" xfId="2807"/>
    <cellStyle name="60% - 强调文字颜色 3 3 2 2 2 2" xfId="2808"/>
    <cellStyle name="常规 2 5" xfId="2809"/>
    <cellStyle name="60% - 强调文字颜色 3 3 2 3" xfId="2810"/>
    <cellStyle name="60% - 强调文字颜色 3 3 2 3 2" xfId="2811"/>
    <cellStyle name="60% - 强调文字颜色 3 3 2 4" xfId="2812"/>
    <cellStyle name="60% - 强调文字颜色 3 3 3" xfId="2813"/>
    <cellStyle name="60% - 强调文字颜色 3 3 3 2" xfId="2814"/>
    <cellStyle name="60% - 强调文字颜色 3 3 3 3" xfId="2815"/>
    <cellStyle name="60% - 强调文字颜色 3 4 2" xfId="2816"/>
    <cellStyle name="60% - 强调文字颜色 3 4 2 2" xfId="2817"/>
    <cellStyle name="60% - 强调文字颜色 3 4 2 2 2" xfId="2818"/>
    <cellStyle name="货币 2 2 2 4 4" xfId="2819"/>
    <cellStyle name="60% - 强调文字颜色 3 4 2 3" xfId="2820"/>
    <cellStyle name="60% - 强调文字颜色 3 4 3" xfId="2821"/>
    <cellStyle name="60% - 强调文字颜色 3 4 3 2" xfId="2822"/>
    <cellStyle name="标题 1 2 3 2 2" xfId="2823"/>
    <cellStyle name="60% - 强调文字颜色 3 5" xfId="2824"/>
    <cellStyle name="60% - 强调文字颜色 3 5 2" xfId="2825"/>
    <cellStyle name="60% - 强调文字颜色 3 5 2 2" xfId="2826"/>
    <cellStyle name="超级链接" xfId="2827"/>
    <cellStyle name="60% - 强调文字颜色 3 5 2 2 2" xfId="2828"/>
    <cellStyle name="常规 2 3 10" xfId="2829"/>
    <cellStyle name="60% - 强调文字颜色 3 5 2 3" xfId="2830"/>
    <cellStyle name="60% - 强调文字颜色 3 5 3" xfId="2831"/>
    <cellStyle name="60% - 强调文字颜色 3 5 3 2" xfId="2832"/>
    <cellStyle name="货币 3 6 2 2" xfId="2833"/>
    <cellStyle name="60% - 强调文字颜色 3 5 4" xfId="2834"/>
    <cellStyle name="60% - 强调文字颜色 3 6" xfId="2835"/>
    <cellStyle name="60% - 强调文字颜色 3 6 2" xfId="2836"/>
    <cellStyle name="60% - 强调文字颜色 3 6 2 2" xfId="2837"/>
    <cellStyle name="60% - 强调文字颜色 3 6 3" xfId="2838"/>
    <cellStyle name="60% - 强调文字颜色 3 7" xfId="2839"/>
    <cellStyle name="60% - 强调文字颜色 3 7 2" xfId="2840"/>
    <cellStyle name="60% - 强调文字颜色 3 8" xfId="2841"/>
    <cellStyle name="60% - 强调文字颜色 3 9" xfId="2842"/>
    <cellStyle name="60% - 强调文字颜色 4 2" xfId="2843"/>
    <cellStyle name="货币 2 2 8 3" xfId="2844"/>
    <cellStyle name="60% - 强调文字颜色 4 2 3 5" xfId="2845"/>
    <cellStyle name="强调文字颜色 1 2 2 3" xfId="2846"/>
    <cellStyle name="60% - 强调文字颜色 4 2_2015财政决算公开" xfId="2847"/>
    <cellStyle name="常规 15" xfId="2848"/>
    <cellStyle name="常规 20" xfId="2849"/>
    <cellStyle name="60% - 强调文字颜色 4 3 2" xfId="2850"/>
    <cellStyle name="百分比 2 6" xfId="2851"/>
    <cellStyle name="常规 15 2" xfId="2852"/>
    <cellStyle name="常规 20 2" xfId="2853"/>
    <cellStyle name="60% - 强调文字颜色 4 3 2 2" xfId="2854"/>
    <cellStyle name="常规 15 2 2" xfId="2855"/>
    <cellStyle name="常规 20 2 2" xfId="2856"/>
    <cellStyle name="60% - 强调文字颜色 4 3 2 2 2" xfId="2857"/>
    <cellStyle name="60% - 强调文字颜色 4 3 2 2 2 2" xfId="2858"/>
    <cellStyle name="60% - 强调文字颜色 6 2 4 3" xfId="2859"/>
    <cellStyle name="常规 5 2 2 2 2" xfId="2860"/>
    <cellStyle name="百分比 2 7" xfId="2861"/>
    <cellStyle name="常规 15 3" xfId="2862"/>
    <cellStyle name="常规 20 3" xfId="2863"/>
    <cellStyle name="60% - 强调文字颜色 4 3 2 3" xfId="2864"/>
    <cellStyle name="常规 15 3 2" xfId="2865"/>
    <cellStyle name="60% - 强调文字颜色 4 3 2 3 2" xfId="2866"/>
    <cellStyle name="货币 2 3 7 2" xfId="2867"/>
    <cellStyle name="常规 15 4" xfId="2868"/>
    <cellStyle name="60% - 强调文字颜色 4 3 2 4" xfId="2869"/>
    <cellStyle name="常规 16" xfId="2870"/>
    <cellStyle name="常规 21" xfId="2871"/>
    <cellStyle name="60% - 强调文字颜色 4 3 3" xfId="2872"/>
    <cellStyle name="百分比 3 6" xfId="2873"/>
    <cellStyle name="常规 16 2" xfId="2874"/>
    <cellStyle name="常规 21 2" xfId="2875"/>
    <cellStyle name="60% - 强调文字颜色 4 3 3 2" xfId="2876"/>
    <cellStyle name="标题 8" xfId="2877"/>
    <cellStyle name="常规 16 2 2" xfId="2878"/>
    <cellStyle name="常规 21 2 2" xfId="2879"/>
    <cellStyle name="60% - 强调文字颜色 4 3 3 2 2" xfId="2880"/>
    <cellStyle name="常规 5 2 2 3 2" xfId="2881"/>
    <cellStyle name="百分比 3 7" xfId="2882"/>
    <cellStyle name="常规 16 3" xfId="2883"/>
    <cellStyle name="常规 21 3" xfId="2884"/>
    <cellStyle name="60% - 强调文字颜色 4 3 3 3" xfId="2885"/>
    <cellStyle name="百分比 4 6" xfId="2886"/>
    <cellStyle name="常规 17 2" xfId="2887"/>
    <cellStyle name="常规 22 2" xfId="2888"/>
    <cellStyle name="60% - 强调文字颜色 4 3 4 2" xfId="2889"/>
    <cellStyle name="常规 2 4 2 7 2" xfId="2890"/>
    <cellStyle name="60% - 强调文字颜色 4 4" xfId="2891"/>
    <cellStyle name="常规 65" xfId="2892"/>
    <cellStyle name="常规 70" xfId="2893"/>
    <cellStyle name="60% - 强调文字颜色 4 4 2" xfId="2894"/>
    <cellStyle name="常规 66" xfId="2895"/>
    <cellStyle name="常规 71" xfId="2896"/>
    <cellStyle name="60% - 强调文字颜色 4 4 3" xfId="2897"/>
    <cellStyle name="差_全国友协2010年度中央部门决算（草案）" xfId="2898"/>
    <cellStyle name="常规 67" xfId="2899"/>
    <cellStyle name="常规 72" xfId="2900"/>
    <cellStyle name="60% - 强调文字颜色 4 4 4" xfId="2901"/>
    <cellStyle name="计算 2 4 2 2" xfId="2902"/>
    <cellStyle name="60% - 强调文字颜色 4 5" xfId="2903"/>
    <cellStyle name="60% - 强调文字颜色 4 5 2" xfId="2904"/>
    <cellStyle name="60% - 强调文字颜色 4 5 3" xfId="2905"/>
    <cellStyle name="60% - 强调文字颜色 4 5 3 2" xfId="2906"/>
    <cellStyle name="60% - 强调文字颜色 4 5 4" xfId="2907"/>
    <cellStyle name="60% - 强调文字颜色 4 6" xfId="2908"/>
    <cellStyle name="超级链接 2 4" xfId="2909"/>
    <cellStyle name="60% - 强调文字颜色 4 6 2" xfId="2910"/>
    <cellStyle name="60% - 强调文字颜色 4 6 2 2" xfId="2911"/>
    <cellStyle name="60% - 强调文字颜色 4 6 3" xfId="2912"/>
    <cellStyle name="60% - 强调文字颜色 4 7" xfId="2913"/>
    <cellStyle name="60% - 强调文字颜色 4 7 2" xfId="2914"/>
    <cellStyle name="60% - 强调文字颜色 4 8" xfId="2915"/>
    <cellStyle name="60% - 强调文字颜色 4 9" xfId="2916"/>
    <cellStyle name="60% - 强调文字颜色 5 2" xfId="2917"/>
    <cellStyle name="60% - 强调文字颜色 5 2 2" xfId="2918"/>
    <cellStyle name="60% - 强调文字颜色 5 2 2 2" xfId="2919"/>
    <cellStyle name="货币 2 3 6 3" xfId="2920"/>
    <cellStyle name="常规 14 5" xfId="2921"/>
    <cellStyle name="60% - 强调文字颜色 5 2 2 2 2" xfId="2922"/>
    <cellStyle name="60% - 强调文字颜色 5 2 2 2 2 2" xfId="2923"/>
    <cellStyle name="常规 14 6" xfId="2924"/>
    <cellStyle name="60% - 强调文字颜色 5 2 2 2 3" xfId="2925"/>
    <cellStyle name="60% - 强调文字颜色 5 2 2 3" xfId="2926"/>
    <cellStyle name="货币 2 3 7 3" xfId="2927"/>
    <cellStyle name="常规 15 5" xfId="2928"/>
    <cellStyle name="60% - 强调文字颜色 5 2 2 3 2" xfId="2929"/>
    <cellStyle name="货币 3 2 7 2" xfId="2930"/>
    <cellStyle name="常规 28 2 2" xfId="2931"/>
    <cellStyle name="Fixed 2" xfId="2932"/>
    <cellStyle name="60% - 强调文字颜色 5 2 2 4" xfId="2933"/>
    <cellStyle name="60% - 强调文字颜色 5 2 3 2" xfId="2934"/>
    <cellStyle name="60% - 强调文字颜色 5 2 3 2 2" xfId="2935"/>
    <cellStyle name="后继超级链接 2 3" xfId="2936"/>
    <cellStyle name="60% - 强调文字颜色 5 2 3 2 2 2" xfId="2937"/>
    <cellStyle name="60% - 强调文字颜色 5 2 3 2 3" xfId="2938"/>
    <cellStyle name="60% - 强调文字颜色 5 2 3 3" xfId="2939"/>
    <cellStyle name="常规 33 3 2" xfId="2940"/>
    <cellStyle name="60% - 强调文字颜色 5 2 3 4" xfId="2941"/>
    <cellStyle name="60% - 强调文字颜色 5 2 4 2" xfId="2942"/>
    <cellStyle name="货币 2 11" xfId="2943"/>
    <cellStyle name="60% - 强调文字颜色 5 2 4 2 2" xfId="2944"/>
    <cellStyle name="60% - 强调文字颜色 5 2 4 3" xfId="2945"/>
    <cellStyle name="60% - 强调文字颜色 5 2 5" xfId="2946"/>
    <cellStyle name="60% - 强调文字颜色 5 2 5 2" xfId="2947"/>
    <cellStyle name="60% - 强调文字颜色 5 2 6" xfId="2948"/>
    <cellStyle name="60% - 强调文字颜色 5 2_2015财政决算公开" xfId="2949"/>
    <cellStyle name="60% - 强调文字颜色 5 3" xfId="2950"/>
    <cellStyle name="60% - 强调文字颜色 5 3 2" xfId="2951"/>
    <cellStyle name="60% - 强调文字颜色 5 3 2 2 2 2" xfId="2952"/>
    <cellStyle name="60% - 强调文字颜色 5 3 2 2 3" xfId="2953"/>
    <cellStyle name="常规 29 2 2" xfId="2954"/>
    <cellStyle name="60% - 强调文字颜色 5 3 2 4" xfId="2955"/>
    <cellStyle name="60% - 强调文字颜色 5 3 3" xfId="2956"/>
    <cellStyle name="60% - 强调文字颜色 5 3 3 2 2" xfId="2957"/>
    <cellStyle name="60% - 强调文字颜色 5 3 3 3" xfId="2958"/>
    <cellStyle name="60% - 强调文字颜色 5 3 4" xfId="2959"/>
    <cellStyle name="60% - 强调文字颜色 5 3 4 2" xfId="2960"/>
    <cellStyle name="60% - 强调文字颜色 5 4" xfId="2961"/>
    <cellStyle name="60% - 强调文字颜色 5 4 2" xfId="2962"/>
    <cellStyle name="60% - 强调文字颜色 5 4 3" xfId="2963"/>
    <cellStyle name="标题 1 2 5" xfId="2964"/>
    <cellStyle name="60% - 强调文字颜色 5 4 3 2" xfId="2965"/>
    <cellStyle name="60% - 强调文字颜色 5 4 4" xfId="2966"/>
    <cellStyle name="60% - 强调文字颜色 5 5" xfId="2967"/>
    <cellStyle name="60% - 强调文字颜色 5 5 2" xfId="2968"/>
    <cellStyle name="60% - 强调文字颜色 5 5 3" xfId="2969"/>
    <cellStyle name="60% - 强调文字颜色 5 5 4" xfId="2970"/>
    <cellStyle name="60% - 强调文字颜色 5 6 2" xfId="2971"/>
    <cellStyle name="60% - 强调文字颜色 5 6 2 2" xfId="2972"/>
    <cellStyle name="60% - 强调文字颜色 5 6 3" xfId="2973"/>
    <cellStyle name="60% - 强调文字颜色 5 7" xfId="2974"/>
    <cellStyle name="60% - 强调文字颜色 5 7 2" xfId="2975"/>
    <cellStyle name="60% - 强调文字颜色 6 2" xfId="2976"/>
    <cellStyle name="60% - 强调文字颜色 6 2 2" xfId="2977"/>
    <cellStyle name="60% - 强调文字颜色 6 2 2 2" xfId="2978"/>
    <cellStyle name="60% - 强调文字颜色 6 2 2 2 2" xfId="2979"/>
    <cellStyle name="60% - 强调文字颜色 6 2 2 2 2 2" xfId="2980"/>
    <cellStyle name="60% - 强调文字颜色 6 2 2 2 3" xfId="2981"/>
    <cellStyle name="60% - 强调文字颜色 6 2 2 3" xfId="2982"/>
    <cellStyle name="60% - 强调文字颜色 6 2 2 3 2" xfId="2983"/>
    <cellStyle name="货币 4 2 7 2" xfId="2984"/>
    <cellStyle name="60% - 强调文字颜色 6 2 2 4" xfId="2985"/>
    <cellStyle name="60% - 强调文字颜色 6 2 3" xfId="2986"/>
    <cellStyle name="60% - 强调文字颜色 6 2 3 2" xfId="2987"/>
    <cellStyle name="60% - 强调文字颜色 6 2 3 2 2" xfId="2988"/>
    <cellStyle name="百分比 4 2 3 3" xfId="2989"/>
    <cellStyle name="标题 1 2_2015财政决算公开" xfId="2990"/>
    <cellStyle name="60% - 强调文字颜色 6 2 3 2 2 2" xfId="2991"/>
    <cellStyle name="60% - 强调文字颜色 6 2 3 2 3" xfId="2992"/>
    <cellStyle name="60% - 强调文字颜色 6 2 3 3" xfId="2993"/>
    <cellStyle name="60% - 强调文字颜色 6 2 3 4" xfId="2994"/>
    <cellStyle name="60% - 强调文字颜色 6 2 3 5" xfId="2995"/>
    <cellStyle name="60% - 强调文字颜色 6 2 4 2" xfId="2996"/>
    <cellStyle name="汇总 4 3" xfId="2997"/>
    <cellStyle name="60% - 强调文字颜色 6 2 4 2 2" xfId="2998"/>
    <cellStyle name="60% - 强调文字颜色 6 2 5" xfId="2999"/>
    <cellStyle name="60% - 强调文字颜色 6 2 6" xfId="3000"/>
    <cellStyle name="60% - 强调文字颜色 6 3" xfId="3001"/>
    <cellStyle name="60% - 强调文字颜色 6 3 2" xfId="3002"/>
    <cellStyle name="60% - 强调文字颜色 6 3 2 4" xfId="3003"/>
    <cellStyle name="60% - 强调文字颜色 6 3 3" xfId="3004"/>
    <cellStyle name="常规 4 2 2 9" xfId="3005"/>
    <cellStyle name="60% - 强调文字颜色 6 3 3 2 2" xfId="3006"/>
    <cellStyle name="百分比 5 2 3 3" xfId="3007"/>
    <cellStyle name="60% - 强调文字颜色 6 3 3 3" xfId="3008"/>
    <cellStyle name="60% - 强调文字颜色 6 3 4" xfId="3009"/>
    <cellStyle name="60% - 强调文字颜色 6 3 4 2" xfId="3010"/>
    <cellStyle name="60% - 强调文字颜色 6 3 5" xfId="3011"/>
    <cellStyle name="百分比 3 2 2" xfId="3012"/>
    <cellStyle name="60% - 强调文字颜色 6 4" xfId="3013"/>
    <cellStyle name="百分比 3 2 2 2" xfId="3014"/>
    <cellStyle name="60% - 强调文字颜色 6 4 2" xfId="3015"/>
    <cellStyle name="百分比 3 2 2 3" xfId="3016"/>
    <cellStyle name="60% - 强调文字颜色 6 4 3" xfId="3017"/>
    <cellStyle name="60% - 强调文字颜色 6 4 3 2" xfId="3018"/>
    <cellStyle name="百分比 3 2 2 4" xfId="3019"/>
    <cellStyle name="60% - 强调文字颜色 6 4 4" xfId="3020"/>
    <cellStyle name="百分比 3 2 3" xfId="3021"/>
    <cellStyle name="60% - 强调文字颜色 6 5" xfId="3022"/>
    <cellStyle name="Header1" xfId="3023"/>
    <cellStyle name="60% - 强调文字颜色 6 5 2 2 2" xfId="3024"/>
    <cellStyle name="60% - 强调文字颜色 6 5 2 3" xfId="3025"/>
    <cellStyle name="60% - 强调文字颜色 6 5 3 2" xfId="3026"/>
    <cellStyle name="60% - 强调文字颜色 6 5 4" xfId="3027"/>
    <cellStyle name="常规 3 2 4 2 2" xfId="3028"/>
    <cellStyle name="百分比 3 2 4" xfId="3029"/>
    <cellStyle name="60% - 强调文字颜色 6 6" xfId="3030"/>
    <cellStyle name="常规 2 2 3 8" xfId="3031"/>
    <cellStyle name="60% - 强调文字颜色 6 6 2" xfId="3032"/>
    <cellStyle name="60% - 强调文字颜色 6 6 3" xfId="3033"/>
    <cellStyle name="百分比 3 2 5" xfId="3034"/>
    <cellStyle name="60% - 强调文字颜色 6 7" xfId="3035"/>
    <cellStyle name="常规 12 2 2 2 2" xfId="3036"/>
    <cellStyle name="60% - 强调文字颜色 6 8" xfId="3037"/>
    <cellStyle name="60% - 着色 1" xfId="3038"/>
    <cellStyle name="60% - 着色 1 2" xfId="3039"/>
    <cellStyle name="60% - 着色 2" xfId="3040"/>
    <cellStyle name="常规 2 2 11" xfId="3041"/>
    <cellStyle name="60% - 着色 2 2" xfId="3042"/>
    <cellStyle name="60% - 着色 3" xfId="3043"/>
    <cellStyle name="60% - 着色 3 2" xfId="3044"/>
    <cellStyle name="60% - 着色 4" xfId="3045"/>
    <cellStyle name="60% - 着色 5" xfId="3046"/>
    <cellStyle name="适中 3 2 2 2" xfId="3047"/>
    <cellStyle name="60% - 着色 6" xfId="3048"/>
    <cellStyle name="货币 2 2 2 9" xfId="3049"/>
    <cellStyle name="Calc Currency (0)" xfId="3050"/>
    <cellStyle name="常规 3 6 2" xfId="3051"/>
    <cellStyle name="Comma [0] 2" xfId="3052"/>
    <cellStyle name="常规 3 6 3" xfId="3053"/>
    <cellStyle name="Comma [0] 3" xfId="3054"/>
    <cellStyle name="comma zerodec" xfId="3055"/>
    <cellStyle name="常规 2 2" xfId="3056"/>
    <cellStyle name="Comma_1995" xfId="3057"/>
    <cellStyle name="Currency [0]" xfId="3058"/>
    <cellStyle name="Currency [0] 2" xfId="3059"/>
    <cellStyle name="Currency [0] 3" xfId="3060"/>
    <cellStyle name="Currency1 2" xfId="3061"/>
    <cellStyle name="Date" xfId="3062"/>
    <cellStyle name="Date 2" xfId="3063"/>
    <cellStyle name="货币 3 2 4 4 2" xfId="3064"/>
    <cellStyle name="Dollar (zero dec)" xfId="3065"/>
    <cellStyle name="Dollar (zero dec) 2" xfId="3066"/>
    <cellStyle name="货币 3 2 7" xfId="3067"/>
    <cellStyle name="常规 28 2" xfId="3068"/>
    <cellStyle name="常规 33 2" xfId="3069"/>
    <cellStyle name="Fixed" xfId="3070"/>
    <cellStyle name="Header1 2" xfId="3071"/>
    <cellStyle name="强调文字颜色 5 2 3" xfId="3072"/>
    <cellStyle name="标题 5 2 3_2015财政决算公开" xfId="3073"/>
    <cellStyle name="Header2" xfId="3074"/>
    <cellStyle name="Header2 2" xfId="3075"/>
    <cellStyle name="HEADING1 2" xfId="3076"/>
    <cellStyle name="HEADING2" xfId="3077"/>
    <cellStyle name="HEADING2 2" xfId="3078"/>
    <cellStyle name="Normal_#10-Headcount" xfId="3079"/>
    <cellStyle name="常规 2 3 2 9" xfId="3080"/>
    <cellStyle name="Total" xfId="3081"/>
    <cellStyle name="表标题 3" xfId="3082"/>
    <cellStyle name="标题 3 2_2015财政决算公开" xfId="3083"/>
    <cellStyle name="Total 2" xfId="3084"/>
    <cellStyle name="常规 2 5 2 2 3" xfId="3085"/>
    <cellStyle name="常规 10 3_2015财政决算公开" xfId="3086"/>
    <cellStyle name="百分比 2" xfId="3087"/>
    <cellStyle name="百分比 2 2 2" xfId="3088"/>
    <cellStyle name="百分比 2 2 2 2" xfId="3089"/>
    <cellStyle name="百分比 2 2 2 3" xfId="3090"/>
    <cellStyle name="百分比 2 2 2 3 2" xfId="3091"/>
    <cellStyle name="常规 4 2 2 3 3 2" xfId="3092"/>
    <cellStyle name="警告文本 3 2" xfId="3093"/>
    <cellStyle name="百分比 2 2 2 3 3" xfId="3094"/>
    <cellStyle name="百分比 2 2 2 5" xfId="3095"/>
    <cellStyle name="百分比 2 2 3" xfId="3096"/>
    <cellStyle name="百分比 2 2 3 2" xfId="3097"/>
    <cellStyle name="百分比 2 2 3 2 2" xfId="3098"/>
    <cellStyle name="百分比 2 2 3 3" xfId="3099"/>
    <cellStyle name="常规 3 2 3 2 2" xfId="3100"/>
    <cellStyle name="百分比 2 2 4" xfId="3101"/>
    <cellStyle name="常规 2 2 2 2 2 5" xfId="3102"/>
    <cellStyle name="百分比 2 2 4 3" xfId="3103"/>
    <cellStyle name="百分比 2 2 5" xfId="3104"/>
    <cellStyle name="百分比 2 3 2" xfId="3105"/>
    <cellStyle name="百分比 2 3 2 2" xfId="3106"/>
    <cellStyle name="百分比 2 3 2 2 2" xfId="3107"/>
    <cellStyle name="常规 2 2 2 2 2_2015财政决算公开" xfId="3108"/>
    <cellStyle name="百分比 2 3 2 2 3" xfId="3109"/>
    <cellStyle name="百分比 2 3 2 3" xfId="3110"/>
    <cellStyle name="百分比 2 3 2 4" xfId="3111"/>
    <cellStyle name="百分比 2 3 3" xfId="3112"/>
    <cellStyle name="百分比 2 3 3 2" xfId="3113"/>
    <cellStyle name="百分比 2 3 3 3" xfId="3114"/>
    <cellStyle name="常规 3 2 3 3 2" xfId="3115"/>
    <cellStyle name="百分比 2 3 4" xfId="3116"/>
    <cellStyle name="百分比 2 3 5" xfId="3117"/>
    <cellStyle name="差 2 4 2" xfId="3118"/>
    <cellStyle name="百分比 2 4" xfId="3119"/>
    <cellStyle name="百分比 2 4 2" xfId="3120"/>
    <cellStyle name="百分比 2 4 2 2" xfId="3121"/>
    <cellStyle name="百分比 2 4 2 3" xfId="3122"/>
    <cellStyle name="百分比 2 4 4" xfId="3123"/>
    <cellStyle name="百分比 2 5" xfId="3124"/>
    <cellStyle name="百分比 2 5 2" xfId="3125"/>
    <cellStyle name="百分比 3" xfId="3126"/>
    <cellStyle name="常规 2 4 2 9" xfId="3127"/>
    <cellStyle name="百分比 3 2" xfId="3128"/>
    <cellStyle name="百分比 3 3 2" xfId="3129"/>
    <cellStyle name="百分比 3 3 2 2" xfId="3130"/>
    <cellStyle name="百分比 3 3 2 3" xfId="3131"/>
    <cellStyle name="百分比 3 3 3" xfId="3132"/>
    <cellStyle name="常规 3 2 4 3 2" xfId="3133"/>
    <cellStyle name="百分比 3 3 4" xfId="3134"/>
    <cellStyle name="百分比 3 4" xfId="3135"/>
    <cellStyle name="百分比 3 4 2" xfId="3136"/>
    <cellStyle name="百分比 3 5" xfId="3137"/>
    <cellStyle name="常规 2 2 6" xfId="3138"/>
    <cellStyle name="百分比 4 2" xfId="3139"/>
    <cellStyle name="常规 2 2 6 2" xfId="3140"/>
    <cellStyle name="百分比 4 2 2" xfId="3141"/>
    <cellStyle name="千位分隔 3 2 3 4" xfId="3142"/>
    <cellStyle name="常规 2 2 6 2 2" xfId="3143"/>
    <cellStyle name="百分比 4 2 2 2" xfId="3144"/>
    <cellStyle name="百分比 4 2 2 2 2" xfId="3145"/>
    <cellStyle name="标题 2 6 2" xfId="3146"/>
    <cellStyle name="百分比 4 2 2 2 3" xfId="3147"/>
    <cellStyle name="小数" xfId="3148"/>
    <cellStyle name="百分比 4 2 2 3" xfId="3149"/>
    <cellStyle name="百分比 4 2 2 4" xfId="3150"/>
    <cellStyle name="常规 2 2 6 3" xfId="3151"/>
    <cellStyle name="百分比 4 2 3" xfId="3152"/>
    <cellStyle name="千位分隔 3 2 4 4" xfId="3153"/>
    <cellStyle name="常规 2 2 6 3 2" xfId="3154"/>
    <cellStyle name="百分比 4 2 3 2" xfId="3155"/>
    <cellStyle name="常规 2 2 7" xfId="3156"/>
    <cellStyle name="百分比 4 3" xfId="3157"/>
    <cellStyle name="汇总 3" xfId="3158"/>
    <cellStyle name="常规 2 2 7 2" xfId="3159"/>
    <cellStyle name="百分比 4 3 2" xfId="3160"/>
    <cellStyle name="汇总 3 2" xfId="3161"/>
    <cellStyle name="常规 2 2 7 2 2" xfId="3162"/>
    <cellStyle name="百分比 4 3 2 2" xfId="3163"/>
    <cellStyle name="汇总 3 3" xfId="3164"/>
    <cellStyle name="百分比 4 3 2 3" xfId="3165"/>
    <cellStyle name="常规 2 2 8" xfId="3166"/>
    <cellStyle name="百分比 4 4" xfId="3167"/>
    <cellStyle name="常规 2 2 8 2" xfId="3168"/>
    <cellStyle name="百分比 4 4 2" xfId="3169"/>
    <cellStyle name="百分比 5" xfId="3170"/>
    <cellStyle name="强调文字颜色 1 2 3 2 2" xfId="3171"/>
    <cellStyle name="常规 2 3 6" xfId="3172"/>
    <cellStyle name="标题 5 2 2 3" xfId="3173"/>
    <cellStyle name="百分比 5 2" xfId="3174"/>
    <cellStyle name="强调文字颜色 1 2 3 2 2 2" xfId="3175"/>
    <cellStyle name="常规 2 3 6 2" xfId="3176"/>
    <cellStyle name="标题 5 2 2 3 2" xfId="3177"/>
    <cellStyle name="百分比 5 2 2" xfId="3178"/>
    <cellStyle name="千位分隔 4 2 3 4" xfId="3179"/>
    <cellStyle name="常规 2 3 6 2 2" xfId="3180"/>
    <cellStyle name="百分比 5 2 2 2" xfId="3181"/>
    <cellStyle name="百分比 5 2 2 2 2" xfId="3182"/>
    <cellStyle name="百分比 5 2 2 2 3" xfId="3183"/>
    <cellStyle name="百分比 5 2 2 4" xfId="3184"/>
    <cellStyle name="常规 2 3 6 3" xfId="3185"/>
    <cellStyle name="百分比 5 2 3" xfId="3186"/>
    <cellStyle name="常规 4 2 2 8" xfId="3187"/>
    <cellStyle name="千位分隔 4 2 4 4" xfId="3188"/>
    <cellStyle name="常规 2 3 6 3 2" xfId="3189"/>
    <cellStyle name="百分比 5 2 3 2" xfId="3190"/>
    <cellStyle name="强调文字颜色 1 2 3 2 3" xfId="3191"/>
    <cellStyle name="常规 2 3 7" xfId="3192"/>
    <cellStyle name="标题 5 2 2 4" xfId="3193"/>
    <cellStyle name="百分比 5 3" xfId="3194"/>
    <cellStyle name="常规 2 3 7 2" xfId="3195"/>
    <cellStyle name="百分比 5 3 2" xfId="3196"/>
    <cellStyle name="百分比 5 3 2 2" xfId="3197"/>
    <cellStyle name="百分比 5 3 2 3" xfId="3198"/>
    <cellStyle name="百分比 5 3 3" xfId="3199"/>
    <cellStyle name="常规 2 3 8" xfId="3200"/>
    <cellStyle name="常规 2 3 4 2 2" xfId="3201"/>
    <cellStyle name="标题 5 2 2 5" xfId="3202"/>
    <cellStyle name="百分比 5 4" xfId="3203"/>
    <cellStyle name="常规 2 3 8 2" xfId="3204"/>
    <cellStyle name="百分比 5 4 2" xfId="3205"/>
    <cellStyle name="百分比 5 4 3" xfId="3206"/>
    <cellStyle name="常规 2 3 9" xfId="3207"/>
    <cellStyle name="百分比 5 5" xfId="3208"/>
    <cellStyle name="常规 2 3 9 2" xfId="3209"/>
    <cellStyle name="百分比 5 5 2" xfId="3210"/>
    <cellStyle name="百分比 5 5 3" xfId="3211"/>
    <cellStyle name="百分比 5 6" xfId="3212"/>
    <cellStyle name="常规 18 2" xfId="3213"/>
    <cellStyle name="常规 23 2" xfId="3214"/>
    <cellStyle name="百分比 5 8" xfId="3215"/>
    <cellStyle name="常规 2 2 2 2 4 3 2" xfId="3216"/>
    <cellStyle name="百分比 6" xfId="3217"/>
    <cellStyle name="强调文字颜色 1 2 3 3 2" xfId="3218"/>
    <cellStyle name="常规 2 4 6" xfId="3219"/>
    <cellStyle name="标题 5 2 3 3" xfId="3220"/>
    <cellStyle name="百分比 6 2" xfId="3221"/>
    <cellStyle name="常规 2 4 6 2" xfId="3222"/>
    <cellStyle name="百分比 6 2 2" xfId="3223"/>
    <cellStyle name="标题 2 4 3" xfId="3224"/>
    <cellStyle name="常规 2 4 6 2 2" xfId="3225"/>
    <cellStyle name="百分比 6 2 2 2" xfId="3226"/>
    <cellStyle name="百分比 6 2 2 3" xfId="3227"/>
    <cellStyle name="百分比 6 2 2 4" xfId="3228"/>
    <cellStyle name="常规 2 4 6 3" xfId="3229"/>
    <cellStyle name="百分比 6 2 3" xfId="3230"/>
    <cellStyle name="标题 2 5 3" xfId="3231"/>
    <cellStyle name="常规 2 4 6 3 2" xfId="3232"/>
    <cellStyle name="百分比 6 2 3 2" xfId="3233"/>
    <cellStyle name="百分比 6 2 3 3" xfId="3234"/>
    <cellStyle name="常规 2 4 7" xfId="3235"/>
    <cellStyle name="标题 5 2 3 4" xfId="3236"/>
    <cellStyle name="百分比 6 3" xfId="3237"/>
    <cellStyle name="常规 2 4 7 2" xfId="3238"/>
    <cellStyle name="百分比 6 3 2" xfId="3239"/>
    <cellStyle name="标题 3 4 3" xfId="3240"/>
    <cellStyle name="百分比 6 3 2 2" xfId="3241"/>
    <cellStyle name="百分比 6 3 2 3" xfId="3242"/>
    <cellStyle name="百分比 6 3 3" xfId="3243"/>
    <cellStyle name="常规 2 4 8" xfId="3244"/>
    <cellStyle name="常规 2 3 4 3 2" xfId="3245"/>
    <cellStyle name="百分比 6 4" xfId="3246"/>
    <cellStyle name="常规 2 4 8 2" xfId="3247"/>
    <cellStyle name="百分比 6 4 2" xfId="3248"/>
    <cellStyle name="百分比 6 4 3" xfId="3249"/>
    <cellStyle name="常规 2 4 9" xfId="3250"/>
    <cellStyle name="百分比 6 5" xfId="3251"/>
    <cellStyle name="百分比 6 6" xfId="3252"/>
    <cellStyle name="常规 19 2" xfId="3253"/>
    <cellStyle name="常规 24 2" xfId="3254"/>
    <cellStyle name="百分比 7" xfId="3255"/>
    <cellStyle name="常规 2 5 6" xfId="3256"/>
    <cellStyle name="百分比 7 2" xfId="3257"/>
    <cellStyle name="百分比 7 2 2" xfId="3258"/>
    <cellStyle name="百分比 7 2 2 2" xfId="3259"/>
    <cellStyle name="百分比 7 2 2 2 2" xfId="3260"/>
    <cellStyle name="百分比 7 2 2 2 3" xfId="3261"/>
    <cellStyle name="百分比 7 2 2 3" xfId="3262"/>
    <cellStyle name="百分比 7 2 2 4" xfId="3263"/>
    <cellStyle name="百分比 7 2 3" xfId="3264"/>
    <cellStyle name="百分比 7 2 3 2" xfId="3265"/>
    <cellStyle name="百分比 7 2 3 3" xfId="3266"/>
    <cellStyle name="百分比 7 3" xfId="3267"/>
    <cellStyle name="百分比 7 3 2" xfId="3268"/>
    <cellStyle name="百分比 7 3 2 2" xfId="3269"/>
    <cellStyle name="百分比 7 3 2 3" xfId="3270"/>
    <cellStyle name="百分比 7 3 3" xfId="3271"/>
    <cellStyle name="常规 2 3 4 4 2" xfId="3272"/>
    <cellStyle name="百分比 7 4" xfId="3273"/>
    <cellStyle name="百分比 7 4 2" xfId="3274"/>
    <cellStyle name="百分比 7 5" xfId="3275"/>
    <cellStyle name="百分比 8" xfId="3276"/>
    <cellStyle name="标题 1 2 2 2" xfId="3277"/>
    <cellStyle name="货币 4 4 3 3" xfId="3278"/>
    <cellStyle name="标题 1 2 2 2 2" xfId="3279"/>
    <cellStyle name="计算 2 3 2" xfId="3280"/>
    <cellStyle name="标题 1 2 2 3" xfId="3281"/>
    <cellStyle name="标题 1 2 3" xfId="3282"/>
    <cellStyle name="标题 1 2 3 2" xfId="3283"/>
    <cellStyle name="货币 4 4 4 3" xfId="3284"/>
    <cellStyle name="计算 2 4 2" xfId="3285"/>
    <cellStyle name="标题 1 2 3 3" xfId="3286"/>
    <cellStyle name="计算 2 4 3" xfId="3287"/>
    <cellStyle name="常规 5 6 4 2" xfId="3288"/>
    <cellStyle name="标题 1 2 3 4" xfId="3289"/>
    <cellStyle name="标题 1 2 4 2" xfId="3290"/>
    <cellStyle name="标题 1 3 2 2" xfId="3291"/>
    <cellStyle name="货币 4 5 3 3" xfId="3292"/>
    <cellStyle name="常规 2 2 2 4 5" xfId="3293"/>
    <cellStyle name="标题 1 3 2 2 2" xfId="3294"/>
    <cellStyle name="标题 1 3 2 3" xfId="3295"/>
    <cellStyle name="标题 1 3 3" xfId="3296"/>
    <cellStyle name="标题 1 3 3 2" xfId="3297"/>
    <cellStyle name="好_F00DC810C49E00C2E0430A3413167AE0" xfId="3298"/>
    <cellStyle name="标题 1 4" xfId="3299"/>
    <cellStyle name="常规 12 2 5" xfId="3300"/>
    <cellStyle name="标题 1 4 2" xfId="3301"/>
    <cellStyle name="标题 1 4 3" xfId="3302"/>
    <cellStyle name="常规 2 4 5 2 2" xfId="3303"/>
    <cellStyle name="标题 1 5" xfId="3304"/>
    <cellStyle name="标题 1 5 3" xfId="3305"/>
    <cellStyle name="常规 2 4 5 3 2" xfId="3306"/>
    <cellStyle name="常规 4 2 2 2 2 2" xfId="3307"/>
    <cellStyle name="标题 1 6" xfId="3308"/>
    <cellStyle name="标题 1 6 2" xfId="3309"/>
    <cellStyle name="标题 1 7" xfId="3310"/>
    <cellStyle name="标题 10" xfId="3311"/>
    <cellStyle name="标题 2 2" xfId="3312"/>
    <cellStyle name="标题 2 2 2 2" xfId="3313"/>
    <cellStyle name="差_5.中央部门决算（草案)-1" xfId="3314"/>
    <cellStyle name="标题 2 2 2 2 2" xfId="3315"/>
    <cellStyle name="标题 2 2 2 3" xfId="3316"/>
    <cellStyle name="标题 2 2 3" xfId="3317"/>
    <cellStyle name="货币 2 6" xfId="3318"/>
    <cellStyle name="标题 2 2 3 2" xfId="3319"/>
    <cellStyle name="货币 2 7" xfId="3320"/>
    <cellStyle name="标题 2 2 3 3" xfId="3321"/>
    <cellStyle name="货币 2 8" xfId="3322"/>
    <cellStyle name="常规 4 2 2 4 4 2" xfId="3323"/>
    <cellStyle name="标题 2 2 3 4" xfId="3324"/>
    <cellStyle name="标题 2 3" xfId="3325"/>
    <cellStyle name="常规 2 3 2 4 5" xfId="3326"/>
    <cellStyle name="标题 2 3 2 2" xfId="3327"/>
    <cellStyle name="标题 2 3 2 2 2" xfId="3328"/>
    <cellStyle name="标题 2 3 2 3" xfId="3329"/>
    <cellStyle name="标题 2 3 3" xfId="3330"/>
    <cellStyle name="标题 2 3 3 2" xfId="3331"/>
    <cellStyle name="标题 2 3 4" xfId="3332"/>
    <cellStyle name="标题 2 4" xfId="3333"/>
    <cellStyle name="常规 13 2 5" xfId="3334"/>
    <cellStyle name="标题 2 4 2" xfId="3335"/>
    <cellStyle name="标题 2 5" xfId="3336"/>
    <cellStyle name="常规 4 2 2 2 3 2" xfId="3337"/>
    <cellStyle name="标题 2 6" xfId="3338"/>
    <cellStyle name="标题 2 7" xfId="3339"/>
    <cellStyle name="标题 3 2" xfId="3340"/>
    <cellStyle name="好 5" xfId="3341"/>
    <cellStyle name="标题 3 2 2" xfId="3342"/>
    <cellStyle name="后继超级链接 4" xfId="3343"/>
    <cellStyle name="好 5 2" xfId="3344"/>
    <cellStyle name="常规 57" xfId="3345"/>
    <cellStyle name="常规 62" xfId="3346"/>
    <cellStyle name="标题 3 2 2 2" xfId="3347"/>
    <cellStyle name="后继超级链接 5" xfId="3348"/>
    <cellStyle name="好 5 3" xfId="3349"/>
    <cellStyle name="常规 58" xfId="3350"/>
    <cellStyle name="常规 63" xfId="3351"/>
    <cellStyle name="标题 3 2 2 3" xfId="3352"/>
    <cellStyle name="好 6" xfId="3353"/>
    <cellStyle name="标题 3 2 3" xfId="3354"/>
    <cellStyle name="好 6 3" xfId="3355"/>
    <cellStyle name="标题 3 2 3 3" xfId="3356"/>
    <cellStyle name="标题 3 2 3 4" xfId="3357"/>
    <cellStyle name="好 7" xfId="3358"/>
    <cellStyle name="标题 3 2 4" xfId="3359"/>
    <cellStyle name="好 7 2" xfId="3360"/>
    <cellStyle name="标题 3 2 4 2" xfId="3361"/>
    <cellStyle name="好 8" xfId="3362"/>
    <cellStyle name="标题 3 2 5" xfId="3363"/>
    <cellStyle name="标题 3 3" xfId="3364"/>
    <cellStyle name="标题 3 3 2" xfId="3365"/>
    <cellStyle name="标题 3 3 3" xfId="3366"/>
    <cellStyle name="标题 3 3 4" xfId="3367"/>
    <cellStyle name="标题 3 4" xfId="3368"/>
    <cellStyle name="标题 3 4 2" xfId="3369"/>
    <cellStyle name="标题 3 5" xfId="3370"/>
    <cellStyle name="标题 3 5 2" xfId="3371"/>
    <cellStyle name="标题 3 5 3" xfId="3372"/>
    <cellStyle name="常规 4 2 2 2 4 2" xfId="3373"/>
    <cellStyle name="标题 3 6" xfId="3374"/>
    <cellStyle name="标题 3 6 2" xfId="3375"/>
    <cellStyle name="标题 3 7" xfId="3376"/>
    <cellStyle name="标题 3 8" xfId="3377"/>
    <cellStyle name="标题 4 2 2" xfId="3378"/>
    <cellStyle name="标题 4 2 2 2" xfId="3379"/>
    <cellStyle name="标题 4 2 2 2 2" xfId="3380"/>
    <cellStyle name="标题 4 2 2 3" xfId="3381"/>
    <cellStyle name="标题 4 2 3" xfId="3382"/>
    <cellStyle name="标题 4 2 3 2" xfId="3383"/>
    <cellStyle name="标题 4 2 3 2 2" xfId="3384"/>
    <cellStyle name="标题 4 2 3 3" xfId="3385"/>
    <cellStyle name="标题 4 2 4" xfId="3386"/>
    <cellStyle name="标题 4 2 4 2" xfId="3387"/>
    <cellStyle name="标题 4 2 5" xfId="3388"/>
    <cellStyle name="标题 4 2_2015财政决算公开" xfId="3389"/>
    <cellStyle name="标题 4 3" xfId="3390"/>
    <cellStyle name="标题 4 3 2" xfId="3391"/>
    <cellStyle name="好 2 2 2 3" xfId="3392"/>
    <cellStyle name="标题 4 3 2 2" xfId="3393"/>
    <cellStyle name="常规 4 2 6" xfId="3394"/>
    <cellStyle name="标题 4 3 2 2 2" xfId="3395"/>
    <cellStyle name="标题 4 3 2 3" xfId="3396"/>
    <cellStyle name="标题 4 3 3" xfId="3397"/>
    <cellStyle name="标题 4 3 3 2" xfId="3398"/>
    <cellStyle name="常规 2 2_2015财政决算公开" xfId="3399"/>
    <cellStyle name="标题 4 3 4" xfId="3400"/>
    <cellStyle name="标题 5 2 2" xfId="3401"/>
    <cellStyle name="常规 2 3 5" xfId="3402"/>
    <cellStyle name="标题 5 2 2 2" xfId="3403"/>
    <cellStyle name="常规 2 3 5 2" xfId="3404"/>
    <cellStyle name="标题 5 2 2 2 2" xfId="3405"/>
    <cellStyle name="常规 2 3 5 3" xfId="3406"/>
    <cellStyle name="标题 5 2 2 2 3" xfId="3407"/>
    <cellStyle name="标题 5 2 2 2_2015财政决算公开" xfId="3408"/>
    <cellStyle name="标题 5 2 2_2015财政决算公开" xfId="3409"/>
    <cellStyle name="货币 2 2 2 2 6" xfId="3410"/>
    <cellStyle name="常规 2 3 3 4 2" xfId="3411"/>
    <cellStyle name="标题 5 2 3" xfId="3412"/>
    <cellStyle name="常规 2 4 5" xfId="3413"/>
    <cellStyle name="标题 5 2 3 2" xfId="3414"/>
    <cellStyle name="常规 2 4 5 2" xfId="3415"/>
    <cellStyle name="标题 5 2 3 2 2" xfId="3416"/>
    <cellStyle name="标题 5 2 4" xfId="3417"/>
    <cellStyle name="标题 5 2 5" xfId="3418"/>
    <cellStyle name="标题 5 2 6" xfId="3419"/>
    <cellStyle name="标题 5 3" xfId="3420"/>
    <cellStyle name="标题 5 3 5" xfId="3421"/>
    <cellStyle name="标题 5 3_2015财政决算公开" xfId="3422"/>
    <cellStyle name="标题 5_2015财政决算公开" xfId="3423"/>
    <cellStyle name="标题 6 2" xfId="3424"/>
    <cellStyle name="标题 7" xfId="3425"/>
    <cellStyle name="标题 7 2" xfId="3426"/>
    <cellStyle name="标题 9" xfId="3427"/>
    <cellStyle name="超级链接 2 2 2 2" xfId="3428"/>
    <cellStyle name="表标题" xfId="3429"/>
    <cellStyle name="表标题 2" xfId="3430"/>
    <cellStyle name="表标题 2 2" xfId="3431"/>
    <cellStyle name="表标题 2 2 2 2" xfId="3432"/>
    <cellStyle name="表标题 2 2 3" xfId="3433"/>
    <cellStyle name="表标题 2 3" xfId="3434"/>
    <cellStyle name="表标题 2 4" xfId="3435"/>
    <cellStyle name="表标题 3 2" xfId="3436"/>
    <cellStyle name="表标题 3 3" xfId="3437"/>
    <cellStyle name="表标题 4" xfId="3438"/>
    <cellStyle name="表标题 4 2" xfId="3439"/>
    <cellStyle name="差 2" xfId="3440"/>
    <cellStyle name="差 2 2" xfId="3441"/>
    <cellStyle name="差 2 4" xfId="3442"/>
    <cellStyle name="差 2 5" xfId="3443"/>
    <cellStyle name="差 2_2015财政决算公开" xfId="3444"/>
    <cellStyle name="差 3" xfId="3445"/>
    <cellStyle name="差 3 3" xfId="3446"/>
    <cellStyle name="差 3 4" xfId="3447"/>
    <cellStyle name="差 3 5" xfId="3448"/>
    <cellStyle name="差 4 2" xfId="3449"/>
    <cellStyle name="差 4 3" xfId="3450"/>
    <cellStyle name="差 4 4" xfId="3451"/>
    <cellStyle name="差 5" xfId="3452"/>
    <cellStyle name="差 5 2" xfId="3453"/>
    <cellStyle name="差 5 2 2" xfId="3454"/>
    <cellStyle name="差 5 2 2 2" xfId="3455"/>
    <cellStyle name="差 5 3" xfId="3456"/>
    <cellStyle name="差 5 3 2" xfId="3457"/>
    <cellStyle name="差 5 4" xfId="3458"/>
    <cellStyle name="差 6" xfId="3459"/>
    <cellStyle name="差 6 2" xfId="3460"/>
    <cellStyle name="差 6 2 2" xfId="3461"/>
    <cellStyle name="差 6 3" xfId="3462"/>
    <cellStyle name="差_出版署2010年度中央部门决算草案" xfId="3463"/>
    <cellStyle name="差_司法部2010年度中央部门决算（草案）报" xfId="3464"/>
    <cellStyle name="常规 10 2" xfId="3465"/>
    <cellStyle name="常规 10 2 2" xfId="3466"/>
    <cellStyle name="常规 10 2 2 3" xfId="3467"/>
    <cellStyle name="常规 10 2 2_2015财政决算公开" xfId="3468"/>
    <cellStyle name="常规 10 2 3 2" xfId="3469"/>
    <cellStyle name="强调文字颜色 1 3 2 2 2" xfId="3470"/>
    <cellStyle name="常规 10 2 4" xfId="3471"/>
    <cellStyle name="常规 10 3 2 2" xfId="3472"/>
    <cellStyle name="常规 10 3 3" xfId="3473"/>
    <cellStyle name="货币 2 3 2 2" xfId="3474"/>
    <cellStyle name="常规 10 4" xfId="3475"/>
    <cellStyle name="货币 2 3 2 2 2" xfId="3476"/>
    <cellStyle name="常规 10 4 2" xfId="3477"/>
    <cellStyle name="汇总 3 3 2" xfId="3478"/>
    <cellStyle name="货币 2 3 2 3" xfId="3479"/>
    <cellStyle name="常规 10 5" xfId="3480"/>
    <cellStyle name="货币 2 3 2 4" xfId="3481"/>
    <cellStyle name="常规 10 6" xfId="3482"/>
    <cellStyle name="常规 2 4 2 2 3 2" xfId="3483"/>
    <cellStyle name="常规 10_2015财政决算公开" xfId="3484"/>
    <cellStyle name="常规 11" xfId="3485"/>
    <cellStyle name="常规 11 2 2 2 2" xfId="3486"/>
    <cellStyle name="货币 4 7 2" xfId="3487"/>
    <cellStyle name="常规 11 2 2 3" xfId="3488"/>
    <cellStyle name="常规 11_报 预算   行政政法处(1)" xfId="3489"/>
    <cellStyle name="好 4 2" xfId="3490"/>
    <cellStyle name="常规 12" xfId="3491"/>
    <cellStyle name="常规 12 2 2 2 2 2" xfId="3492"/>
    <cellStyle name="常规 69" xfId="3493"/>
    <cellStyle name="常规 74" xfId="3494"/>
    <cellStyle name="常规 12 2 2 2_2015财政决算公开" xfId="3495"/>
    <cellStyle name="常规 12 2 2 3" xfId="3496"/>
    <cellStyle name="常规 12 2 2 3 2" xfId="3497"/>
    <cellStyle name="常规 12 2 2 4" xfId="3498"/>
    <cellStyle name="常规 12 2 2 5" xfId="3499"/>
    <cellStyle name="常规 12 2 3 3" xfId="3500"/>
    <cellStyle name="常规 12 2 3_2015财政决算公开" xfId="3501"/>
    <cellStyle name="货币 4 6 2 3" xfId="3502"/>
    <cellStyle name="常规 12 2 4 2" xfId="3503"/>
    <cellStyle name="常规 12 4 2 2" xfId="3504"/>
    <cellStyle name="货币 2 3 4 2 3" xfId="3505"/>
    <cellStyle name="常规 12 4 3" xfId="3506"/>
    <cellStyle name="常规 2 3 2 3 3" xfId="3507"/>
    <cellStyle name="常规 12 4_2015财政决算公开" xfId="3508"/>
    <cellStyle name="货币 2 3 4 5" xfId="3509"/>
    <cellStyle name="常规 12 7" xfId="3510"/>
    <cellStyle name="常规 12_2015财政决算公开" xfId="3511"/>
    <cellStyle name="好 4 3" xfId="3512"/>
    <cellStyle name="常规 13" xfId="3513"/>
    <cellStyle name="货币 2 2 9 2" xfId="3514"/>
    <cellStyle name="常规 13 2 2 3" xfId="3515"/>
    <cellStyle name="常规 2 2 2 2 3 2 2" xfId="3516"/>
    <cellStyle name="常规 13 2 2_2015财政决算公开" xfId="3517"/>
    <cellStyle name="常规 14 2" xfId="3518"/>
    <cellStyle name="常规 14 2 2" xfId="3519"/>
    <cellStyle name="常规 14 3" xfId="3520"/>
    <cellStyle name="常规 14 3 2" xfId="3521"/>
    <cellStyle name="货币 2 3 6 2" xfId="3522"/>
    <cellStyle name="常规 14 4" xfId="3523"/>
    <cellStyle name="常规 14 4 2" xfId="3524"/>
    <cellStyle name="常规 14_2015财政决算公开" xfId="3525"/>
    <cellStyle name="常规 2 3 2 2 5 2" xfId="3526"/>
    <cellStyle name="常规 15_2015财政决算公开" xfId="3527"/>
    <cellStyle name="常规 16_2015财政决算公开" xfId="3528"/>
    <cellStyle name="常规 17 2 2" xfId="3529"/>
    <cellStyle name="常规 22 2 2" xfId="3530"/>
    <cellStyle name="常规 19" xfId="3531"/>
    <cellStyle name="常规 24" xfId="3532"/>
    <cellStyle name="常规 19 2 2" xfId="3533"/>
    <cellStyle name="常规 24 2 2" xfId="3534"/>
    <cellStyle name="常规 19_2015财政决算公开" xfId="3535"/>
    <cellStyle name="常规 2" xfId="3536"/>
    <cellStyle name="货币 4 2 4 3 2" xfId="3537"/>
    <cellStyle name="常规 2 10" xfId="3538"/>
    <cellStyle name="常规 2 2 2 6 3" xfId="3539"/>
    <cellStyle name="货币 4 2 4 3 3" xfId="3540"/>
    <cellStyle name="常规 2 11" xfId="3541"/>
    <cellStyle name="常规 2 2 2 6 4" xfId="3542"/>
    <cellStyle name="常规 2 2 10" xfId="3543"/>
    <cellStyle name="常规 2 4 3 5" xfId="3544"/>
    <cellStyle name="输出 2 3 4" xfId="3545"/>
    <cellStyle name="常规 2 2 2" xfId="3546"/>
    <cellStyle name="常规 2 2 2 10" xfId="3547"/>
    <cellStyle name="常规 2 4 3 5 2" xfId="3548"/>
    <cellStyle name="常规 2 2 2 2" xfId="3549"/>
    <cellStyle name="常规 2 2 2 2 2 2 2" xfId="3550"/>
    <cellStyle name="常规 2 2 2 2 2 3" xfId="3551"/>
    <cellStyle name="常规 2 3 2 2 6" xfId="3552"/>
    <cellStyle name="常规 2 2 2 2 2 3 2" xfId="3553"/>
    <cellStyle name="常规 2 2 2 2 2 4 2" xfId="3554"/>
    <cellStyle name="常规 2 2 2 2 3" xfId="3555"/>
    <cellStyle name="货币 2 2 9" xfId="3556"/>
    <cellStyle name="常规 2 2 2 2 3 2" xfId="3557"/>
    <cellStyle name="常规 2 2 2 2 3 3" xfId="3558"/>
    <cellStyle name="常规 2 2 2 2 3 3 2" xfId="3559"/>
    <cellStyle name="常规 2 2 2 2 3 4" xfId="3560"/>
    <cellStyle name="货币 2 3 9" xfId="3561"/>
    <cellStyle name="常规 2 2 2 2 4 2" xfId="3562"/>
    <cellStyle name="常规 2 2 2 2 4 2 2" xfId="3563"/>
    <cellStyle name="常规 2 2 2 2 4 4" xfId="3564"/>
    <cellStyle name="常规 2 2 2 2 4 4 2" xfId="3565"/>
    <cellStyle name="常规 2 2 2 2 4 5" xfId="3566"/>
    <cellStyle name="常规 2 2 2 2 6" xfId="3567"/>
    <cellStyle name="常规 2 2 2 2 7" xfId="3568"/>
    <cellStyle name="常规 2 2 2 2 8" xfId="3569"/>
    <cellStyle name="常规 2 2 2 3" xfId="3570"/>
    <cellStyle name="常规 2 2 2 3 2" xfId="3571"/>
    <cellStyle name="常规 2 2 2 3 2 2" xfId="3572"/>
    <cellStyle name="常规 2 2 2 3 3" xfId="3573"/>
    <cellStyle name="货币 3 2 9" xfId="3574"/>
    <cellStyle name="常规 2 2 2 3 3 2" xfId="3575"/>
    <cellStyle name="货币 4 5 2 2" xfId="3576"/>
    <cellStyle name="常规 2 2 2 3 4" xfId="3577"/>
    <cellStyle name="常规 2 2 2 3 4 2" xfId="3578"/>
    <cellStyle name="常规 2 2 2 3_2015财政决算公开" xfId="3579"/>
    <cellStyle name="货币 4 5 3 2" xfId="3580"/>
    <cellStyle name="常规 2 2 2 4 4" xfId="3581"/>
    <cellStyle name="常规 2 2 2 4 4 2" xfId="3582"/>
    <cellStyle name="输出 3 2 2 3" xfId="3583"/>
    <cellStyle name="常规 2 2 2 5 2 2" xfId="3584"/>
    <cellStyle name="货币 4 2 4 2 2" xfId="3585"/>
    <cellStyle name="常规 2 2 2 5 3" xfId="3586"/>
    <cellStyle name="货币 4 2 4 2 3" xfId="3587"/>
    <cellStyle name="常规 2 2 2 5 4" xfId="3588"/>
    <cellStyle name="常规 2 2 2 6 2" xfId="3589"/>
    <cellStyle name="常规 2 2 2 6 2 2" xfId="3590"/>
    <cellStyle name="常规 2 2 2 6 3 2" xfId="3591"/>
    <cellStyle name="常规 2 2 2 6 4 2" xfId="3592"/>
    <cellStyle name="常规 3 2 2 3" xfId="3593"/>
    <cellStyle name="常规 2 2 2 6 5" xfId="3594"/>
    <cellStyle name="常规 2 2 2 6_2015财政决算公开" xfId="3595"/>
    <cellStyle name="货币 3 4 3" xfId="3596"/>
    <cellStyle name="常规 2 2 2 7 2" xfId="3597"/>
    <cellStyle name="常规 2 4 3 6" xfId="3598"/>
    <cellStyle name="常规 2 2 3 4 2 2" xfId="3599"/>
    <cellStyle name="输出 2 3 5" xfId="3600"/>
    <cellStyle name="常规 2 2 3" xfId="3601"/>
    <cellStyle name="常规 2 2 3 2" xfId="3602"/>
    <cellStyle name="常规 2 2 3 2 2" xfId="3603"/>
    <cellStyle name="常规 2 2 3 2 3" xfId="3604"/>
    <cellStyle name="常规 2 2 3 2 3 2" xfId="3605"/>
    <cellStyle name="常规 2 2 3 2 4 2" xfId="3606"/>
    <cellStyle name="常规 2 2 3 3" xfId="3607"/>
    <cellStyle name="常规 2 2 3 3 2" xfId="3608"/>
    <cellStyle name="常规 2 3 3 6" xfId="3609"/>
    <cellStyle name="常规 2 2 3 3 2 2" xfId="3610"/>
    <cellStyle name="常规 2 2 3 3 3" xfId="3611"/>
    <cellStyle name="常规 2 3 4 6" xfId="3612"/>
    <cellStyle name="常规 2 2 3 3 3 2" xfId="3613"/>
    <cellStyle name="货币 4 6 2 2" xfId="3614"/>
    <cellStyle name="常规 2 2 3 3 4" xfId="3615"/>
    <cellStyle name="常规 2 2 3 4 3" xfId="3616"/>
    <cellStyle name="常规 2 4 4 6" xfId="3617"/>
    <cellStyle name="常规 2 3 3" xfId="3618"/>
    <cellStyle name="常规 2 2 3 4 3 2" xfId="3619"/>
    <cellStyle name="常规 2 2 3 5 2" xfId="3620"/>
    <cellStyle name="常规 2 2 3 6 2" xfId="3621"/>
    <cellStyle name="常规 2 2 3 7" xfId="3622"/>
    <cellStyle name="常规 2 4 3 7" xfId="3623"/>
    <cellStyle name="常规 2 2 4" xfId="3624"/>
    <cellStyle name="常规 2 2 4 2" xfId="3625"/>
    <cellStyle name="常规 2 2 4 2 2" xfId="3626"/>
    <cellStyle name="常规 2 2 4 3" xfId="3627"/>
    <cellStyle name="常规 2 2 4 3 2" xfId="3628"/>
    <cellStyle name="常规 2 2 4 4 2" xfId="3629"/>
    <cellStyle name="常规 2 2 4 5" xfId="3630"/>
    <cellStyle name="常规 2 2 5" xfId="3631"/>
    <cellStyle name="常规 2 2 5 2" xfId="3632"/>
    <cellStyle name="常规 2 2 5 2 2" xfId="3633"/>
    <cellStyle name="常规 2 2 5 3" xfId="3634"/>
    <cellStyle name="常规 2 2 5 3 2" xfId="3635"/>
    <cellStyle name="常规 2 2 5 4" xfId="3636"/>
    <cellStyle name="常规 2 2 5 4 2" xfId="3637"/>
    <cellStyle name="常规 2 2 5 5" xfId="3638"/>
    <cellStyle name="汇总 4 2" xfId="3639"/>
    <cellStyle name="常规 2 2 7 3 2" xfId="3640"/>
    <cellStyle name="常规 2 2 9 2" xfId="3641"/>
    <cellStyle name="常规 2 3 11" xfId="3642"/>
    <cellStyle name="常规 2 4 4 5" xfId="3643"/>
    <cellStyle name="常规 2 3 2" xfId="3644"/>
    <cellStyle name="常规 2 3 2 2" xfId="3645"/>
    <cellStyle name="常规 2 3 2 2 2" xfId="3646"/>
    <cellStyle name="常规 2 3 2 2 2 2" xfId="3647"/>
    <cellStyle name="常规 2 3 2 2 3" xfId="3648"/>
    <cellStyle name="常规 2 3 2 2 3 2" xfId="3649"/>
    <cellStyle name="常规 2 3 2 2 4 2" xfId="3650"/>
    <cellStyle name="常规 2 3 2 2 7" xfId="3651"/>
    <cellStyle name="常规 2 3 2 3" xfId="3652"/>
    <cellStyle name="常规 2 3 2 3 2" xfId="3653"/>
    <cellStyle name="常规 2 3 2 3 2 2" xfId="3654"/>
    <cellStyle name="常规 2 3 2 3 4" xfId="3655"/>
    <cellStyle name="常规 2 3 2 4 2 2" xfId="3656"/>
    <cellStyle name="常规 2 3 2 4 3" xfId="3657"/>
    <cellStyle name="常规 2 3 2 4 3 2" xfId="3658"/>
    <cellStyle name="常规 2 3 2 4 4" xfId="3659"/>
    <cellStyle name="常规 2 3 2 4 4 2" xfId="3660"/>
    <cellStyle name="常规 2 3 2 5 2" xfId="3661"/>
    <cellStyle name="常规 2 3 2 6" xfId="3662"/>
    <cellStyle name="常规 2 3 2 6 2" xfId="3663"/>
    <cellStyle name="常规 2 3 2 7" xfId="3664"/>
    <cellStyle name="常规 2 3 2 7 2" xfId="3665"/>
    <cellStyle name="常规 2 3 2 8" xfId="3666"/>
    <cellStyle name="常规 2 3 3 2 2" xfId="3667"/>
    <cellStyle name="常规 2 3 3 3" xfId="3668"/>
    <cellStyle name="常规 2 3 3 3 2" xfId="3669"/>
    <cellStyle name="常规 2 3 3 5" xfId="3670"/>
    <cellStyle name="常规 2 3 3 5 2" xfId="3671"/>
    <cellStyle name="常规 2 3 3 7" xfId="3672"/>
    <cellStyle name="常规 2 3 4" xfId="3673"/>
    <cellStyle name="常规 2 3 4 2" xfId="3674"/>
    <cellStyle name="常规 2 3 4 3" xfId="3675"/>
    <cellStyle name="常规 2 3 4 4" xfId="3676"/>
    <cellStyle name="常规 2 3 4 5" xfId="3677"/>
    <cellStyle name="常规 2 3 5 4" xfId="3678"/>
    <cellStyle name="常规 2 4" xfId="3679"/>
    <cellStyle name="常规 2 4 10 2" xfId="3680"/>
    <cellStyle name="常规 2 4 11" xfId="3681"/>
    <cellStyle name="常规 2 4 2" xfId="3682"/>
    <cellStyle name="常规 2 4 2 2" xfId="3683"/>
    <cellStyle name="常规 2 4 2 2 2" xfId="3684"/>
    <cellStyle name="常规 2 4 2 2 2 2" xfId="3685"/>
    <cellStyle name="常规 2 4 2 2 3" xfId="3686"/>
    <cellStyle name="常规 2 4 2 2 4" xfId="3687"/>
    <cellStyle name="常规 2 4 2 2 5 2" xfId="3688"/>
    <cellStyle name="常规 2 4 2 2 6" xfId="3689"/>
    <cellStyle name="常规 2 4 2 2 7" xfId="3690"/>
    <cellStyle name="常规 2 4 2 3" xfId="3691"/>
    <cellStyle name="输出 2 2 2 2 2" xfId="3692"/>
    <cellStyle name="常规 7 2 3 3" xfId="3693"/>
    <cellStyle name="常规 2 4 2 3 2 2" xfId="3694"/>
    <cellStyle name="常规 2 4 2 3 3 2" xfId="3695"/>
    <cellStyle name="常规 2 4 2 3 4" xfId="3696"/>
    <cellStyle name="常规 2 4 2 3 5" xfId="3697"/>
    <cellStyle name="常规 2 4 2 6" xfId="3698"/>
    <cellStyle name="常规 2 4 2 7" xfId="3699"/>
    <cellStyle name="常规 2 4 3 2 2" xfId="3700"/>
    <cellStyle name="常规 2 4 3 3" xfId="3701"/>
    <cellStyle name="常规 2 4 3 3 2" xfId="3702"/>
    <cellStyle name="常规 2 4 3 4 2" xfId="3703"/>
    <cellStyle name="常规 2 4 4 2" xfId="3704"/>
    <cellStyle name="常规 2 4 4 2 2" xfId="3705"/>
    <cellStyle name="常规 2 4 4 3" xfId="3706"/>
    <cellStyle name="常规 2 4 4 3 2" xfId="3707"/>
    <cellStyle name="常规 2 4 4 4" xfId="3708"/>
    <cellStyle name="常规 2 4 4 4 2" xfId="3709"/>
    <cellStyle name="常规 2 4 5 3" xfId="3710"/>
    <cellStyle name="常规 2 4 5 4" xfId="3711"/>
    <cellStyle name="小数 5" xfId="3712"/>
    <cellStyle name="常规 2 5 2 3" xfId="3713"/>
    <cellStyle name="常规 2 5 2 5" xfId="3714"/>
    <cellStyle name="常规 2 5 3 2" xfId="3715"/>
    <cellStyle name="常规 2 5 3 3" xfId="3716"/>
    <cellStyle name="常规 2 5 4 2" xfId="3717"/>
    <cellStyle name="常规 2 5 4 3" xfId="3718"/>
    <cellStyle name="常规 2 6" xfId="3719"/>
    <cellStyle name="常规 2 6 2" xfId="3720"/>
    <cellStyle name="常规 2 6 2 2" xfId="3721"/>
    <cellStyle name="货币 2 2 3 3 2" xfId="3722"/>
    <cellStyle name="常规 2 6 4" xfId="3723"/>
    <cellStyle name="常规 2 7" xfId="3724"/>
    <cellStyle name="常规 2 7 3" xfId="3725"/>
    <cellStyle name="输入 2" xfId="3726"/>
    <cellStyle name="常规 2 8" xfId="3727"/>
    <cellStyle name="输入 2 2" xfId="3728"/>
    <cellStyle name="常规 2 8 2" xfId="3729"/>
    <cellStyle name="常规 27 2 2" xfId="3730"/>
    <cellStyle name="常规 27 3" xfId="3731"/>
    <cellStyle name="常规 29" xfId="3732"/>
    <cellStyle name="常规 34" xfId="3733"/>
    <cellStyle name="常规 29 2" xfId="3734"/>
    <cellStyle name="常规 3" xfId="3735"/>
    <cellStyle name="常规 3 10" xfId="3736"/>
    <cellStyle name="常规 3 11" xfId="3737"/>
    <cellStyle name="常规 3 2" xfId="3738"/>
    <cellStyle name="常规 3 2 2 2" xfId="3739"/>
    <cellStyle name="常规 3 2 2 2 2" xfId="3740"/>
    <cellStyle name="常规 3 2 2 3 2" xfId="3741"/>
    <cellStyle name="常规 3 2 2 6" xfId="3742"/>
    <cellStyle name="常规 3 2 2 6 2" xfId="3743"/>
    <cellStyle name="常规 3 2 3 2" xfId="3744"/>
    <cellStyle name="常规 3 2 3 3" xfId="3745"/>
    <cellStyle name="常规 3 2 4" xfId="3746"/>
    <cellStyle name="常规 3 2 4 3" xfId="3747"/>
    <cellStyle name="常规 3 2 4 4" xfId="3748"/>
    <cellStyle name="常规 3 2 4 4 2" xfId="3749"/>
    <cellStyle name="常规 3 3" xfId="3750"/>
    <cellStyle name="常规 3 3 2" xfId="3751"/>
    <cellStyle name="常规 3 3 3" xfId="3752"/>
    <cellStyle name="好 3 2 2 2" xfId="3753"/>
    <cellStyle name="常规 3 3 4" xfId="3754"/>
    <cellStyle name="汇总 2 3 4" xfId="3755"/>
    <cellStyle name="货币 2 2 2 5" xfId="3756"/>
    <cellStyle name="常规 3 4 2 2" xfId="3757"/>
    <cellStyle name="货币 2 2 3 5" xfId="3758"/>
    <cellStyle name="常规 3 4 3 2" xfId="3759"/>
    <cellStyle name="好 3 2 3 2" xfId="3760"/>
    <cellStyle name="常规 3 4 4" xfId="3761"/>
    <cellStyle name="常规 3 5" xfId="3762"/>
    <cellStyle name="常规 3 5 3" xfId="3763"/>
    <cellStyle name="货币 2 3 3 5" xfId="3764"/>
    <cellStyle name="常规 3 5 3 2" xfId="3765"/>
    <cellStyle name="货币 2 2 4 2 2" xfId="3766"/>
    <cellStyle name="常规 3 5 4" xfId="3767"/>
    <cellStyle name="常规 3 6 2 2" xfId="3768"/>
    <cellStyle name="常规 3 6 3 2" xfId="3769"/>
    <cellStyle name="货币 2 2 4 3 2" xfId="3770"/>
    <cellStyle name="常规 3 6 4" xfId="3771"/>
    <cellStyle name="货币 2 2 4 3 3" xfId="3772"/>
    <cellStyle name="常规 3 6 5" xfId="3773"/>
    <cellStyle name="常规 3 7" xfId="3774"/>
    <cellStyle name="常规 3 7 2" xfId="3775"/>
    <cellStyle name="常规 3 7 2 2" xfId="3776"/>
    <cellStyle name="常规 3 7 3 2" xfId="3777"/>
    <cellStyle name="货币 2 2 4 4 2" xfId="3778"/>
    <cellStyle name="常规 3 7 4" xfId="3779"/>
    <cellStyle name="好 2 2 2 2 2" xfId="3780"/>
    <cellStyle name="常规 3 8" xfId="3781"/>
    <cellStyle name="常规 3 8 2" xfId="3782"/>
    <cellStyle name="常规 3 9 2" xfId="3783"/>
    <cellStyle name="常规 3_收入总表2" xfId="3784"/>
    <cellStyle name="常规 4" xfId="3785"/>
    <cellStyle name="常规 4 2" xfId="3786"/>
    <cellStyle name="常规 4 2 10" xfId="3787"/>
    <cellStyle name="常规 4 2 11" xfId="3788"/>
    <cellStyle name="常规 4 4" xfId="3789"/>
    <cellStyle name="常规 4 2 2" xfId="3790"/>
    <cellStyle name="常规 6 4" xfId="3791"/>
    <cellStyle name="常规 4 4 2" xfId="3792"/>
    <cellStyle name="常规 4 2 2 2" xfId="3793"/>
    <cellStyle name="货币 3 2 2 5" xfId="3794"/>
    <cellStyle name="常规 6 4 2" xfId="3795"/>
    <cellStyle name="常规 4 2 2 2 2" xfId="3796"/>
    <cellStyle name="货币 3 2 2 6" xfId="3797"/>
    <cellStyle name="常规 6 4 3" xfId="3798"/>
    <cellStyle name="常规 4 2 2 2 3" xfId="3799"/>
    <cellStyle name="常规 4 2 2 2 5" xfId="3800"/>
    <cellStyle name="常规 4 2 2 2 6" xfId="3801"/>
    <cellStyle name="货币 3 2 3 5" xfId="3802"/>
    <cellStyle name="常规 4 2 2 3 2" xfId="3803"/>
    <cellStyle name="常规 4 2 2 3 3" xfId="3804"/>
    <cellStyle name="常规 4 2 2 3 4" xfId="3805"/>
    <cellStyle name="常规 4 2 2 4 3 2" xfId="3806"/>
    <cellStyle name="常规 4 2 2 4 4" xfId="3807"/>
    <cellStyle name="常规 4 2 2 4 5" xfId="3808"/>
    <cellStyle name="常规 4 2 2 6 2" xfId="3809"/>
    <cellStyle name="常规 4 2 2 7 2" xfId="3810"/>
    <cellStyle name="常规 4 5" xfId="3811"/>
    <cellStyle name="常规 4 2 3" xfId="3812"/>
    <cellStyle name="常规 7 4" xfId="3813"/>
    <cellStyle name="常规 4 5 2" xfId="3814"/>
    <cellStyle name="常规 4 2 3 2" xfId="3815"/>
    <cellStyle name="常规 7 5" xfId="3816"/>
    <cellStyle name="常规 4 5 3" xfId="3817"/>
    <cellStyle name="常规 4 2 3 3" xfId="3818"/>
    <cellStyle name="常规 4 6" xfId="3819"/>
    <cellStyle name="常规 4 2 4" xfId="3820"/>
    <cellStyle name="常规 8 5" xfId="3821"/>
    <cellStyle name="常规 4 6 3" xfId="3822"/>
    <cellStyle name="常规 4 2 4 3" xfId="3823"/>
    <cellStyle name="常规 4 2 4 3 2" xfId="3824"/>
    <cellStyle name="常规 4 2 4 4 2" xfId="3825"/>
    <cellStyle name="常规 4 2 4 5" xfId="3826"/>
    <cellStyle name="货币 2 2 5 3 3" xfId="3827"/>
    <cellStyle name="常规 4 7" xfId="3828"/>
    <cellStyle name="常规 4 2 5" xfId="3829"/>
    <cellStyle name="常规 4 2 8" xfId="3830"/>
    <cellStyle name="常规 4 3" xfId="3831"/>
    <cellStyle name="常规 5 4 2" xfId="3832"/>
    <cellStyle name="常规 4 3 2 2" xfId="3833"/>
    <cellStyle name="常规 5 4 3" xfId="3834"/>
    <cellStyle name="常规 4 3 2 3" xfId="3835"/>
    <cellStyle name="常规 5 5" xfId="3836"/>
    <cellStyle name="常规 4 3 3" xfId="3837"/>
    <cellStyle name="常规 5 5 2" xfId="3838"/>
    <cellStyle name="常规 4 3 3 2" xfId="3839"/>
    <cellStyle name="常规 45 2" xfId="3840"/>
    <cellStyle name="常规 50 2" xfId="3841"/>
    <cellStyle name="常规 46" xfId="3842"/>
    <cellStyle name="常规 51" xfId="3843"/>
    <cellStyle name="常规 47" xfId="3844"/>
    <cellStyle name="常规 52" xfId="3845"/>
    <cellStyle name="常规 48 2" xfId="3846"/>
    <cellStyle name="常规 49 2" xfId="3847"/>
    <cellStyle name="常规 5" xfId="3848"/>
    <cellStyle name="常规 5 10" xfId="3849"/>
    <cellStyle name="常规 5 2" xfId="3850"/>
    <cellStyle name="常规 5 2 2" xfId="3851"/>
    <cellStyle name="常规 5 2 2 2" xfId="3852"/>
    <cellStyle name="常规 5 2 2 3" xfId="3853"/>
    <cellStyle name="常规 5 2 3" xfId="3854"/>
    <cellStyle name="常规 5 2 3 2" xfId="3855"/>
    <cellStyle name="常规 5 2 3 3" xfId="3856"/>
    <cellStyle name="常规 5 2 3 5" xfId="3857"/>
    <cellStyle name="常规 5 2 4" xfId="3858"/>
    <cellStyle name="常规 5 2 4 2" xfId="3859"/>
    <cellStyle name="常规 5 2 4 3" xfId="3860"/>
    <cellStyle name="常规 5 2 4 3 2" xfId="3861"/>
    <cellStyle name="常规 5 2 4 4 2" xfId="3862"/>
    <cellStyle name="常规 5 2 4 5" xfId="3863"/>
    <cellStyle name="常规 5 2 5" xfId="3864"/>
    <cellStyle name="常规 5 2 5 2" xfId="3865"/>
    <cellStyle name="常规 5 2 6" xfId="3866"/>
    <cellStyle name="常规 5 2 6 2" xfId="3867"/>
    <cellStyle name="常规 5 2 7" xfId="3868"/>
    <cellStyle name="常规 5 2 7 2" xfId="3869"/>
    <cellStyle name="常规 5 2 8" xfId="3870"/>
    <cellStyle name="常规 5 3" xfId="3871"/>
    <cellStyle name="常规 5 3 2" xfId="3872"/>
    <cellStyle name="常规 5 3 2 2" xfId="3873"/>
    <cellStyle name="常规 5 3 3" xfId="3874"/>
    <cellStyle name="常规 5 3 3 2" xfId="3875"/>
    <cellStyle name="货币 4 2 2 5" xfId="3876"/>
    <cellStyle name="常规 5 4 2 2" xfId="3877"/>
    <cellStyle name="货币 4 2 3 5" xfId="3878"/>
    <cellStyle name="常规 5 4 3 2" xfId="3879"/>
    <cellStyle name="常规 5 4 6" xfId="3880"/>
    <cellStyle name="常规 5 5 3" xfId="3881"/>
    <cellStyle name="常规 5 5 3 2" xfId="3882"/>
    <cellStyle name="货币 2 2 6 3 2" xfId="3883"/>
    <cellStyle name="常规 5 6 4" xfId="3884"/>
    <cellStyle name="货币 2 2 6 3 3" xfId="3885"/>
    <cellStyle name="常规 5 6 5" xfId="3886"/>
    <cellStyle name="好_全国友协2010年度中央部门决算（草案）" xfId="3887"/>
    <cellStyle name="千位分隔 4 2 3 2 2" xfId="3888"/>
    <cellStyle name="常规 5 8 2" xfId="3889"/>
    <cellStyle name="千位分隔 4 2 3 3 2" xfId="3890"/>
    <cellStyle name="常规 5 9 2" xfId="3891"/>
    <cellStyle name="后继超级链接 2" xfId="3892"/>
    <cellStyle name="常规 55" xfId="3893"/>
    <cellStyle name="常规 60" xfId="3894"/>
    <cellStyle name="后继超级链接 3" xfId="3895"/>
    <cellStyle name="常规 56" xfId="3896"/>
    <cellStyle name="常规 61" xfId="3897"/>
    <cellStyle name="好 5 4" xfId="3898"/>
    <cellStyle name="常规 59" xfId="3899"/>
    <cellStyle name="常规 64" xfId="3900"/>
    <cellStyle name="常规 6" xfId="3901"/>
    <cellStyle name="常规 6 2" xfId="3902"/>
    <cellStyle name="常规 6 2 2" xfId="3903"/>
    <cellStyle name="常规 6 2 2 2" xfId="3904"/>
    <cellStyle name="千位分隔 4 4 4" xfId="3905"/>
    <cellStyle name="常规 6 2 2 2 2" xfId="3906"/>
    <cellStyle name="常规 6 2 2 3" xfId="3907"/>
    <cellStyle name="常规 6 2 3" xfId="3908"/>
    <cellStyle name="常规 6 2 3 2" xfId="3909"/>
    <cellStyle name="常规 6 2 3 3" xfId="3910"/>
    <cellStyle name="常规 6 2 4" xfId="3911"/>
    <cellStyle name="常规 6 2 5" xfId="3912"/>
    <cellStyle name="常规 6 3" xfId="3913"/>
    <cellStyle name="常规 6 3 2" xfId="3914"/>
    <cellStyle name="常规 6 3 2 2" xfId="3915"/>
    <cellStyle name="常规 7" xfId="3916"/>
    <cellStyle name="常规 7 2" xfId="3917"/>
    <cellStyle name="常规 79" xfId="3918"/>
    <cellStyle name="常规 8" xfId="3919"/>
    <cellStyle name="常规 8 2" xfId="3920"/>
    <cellStyle name="货币 2 7 3 3" xfId="3921"/>
    <cellStyle name="常规 8 2 2 3" xfId="3922"/>
    <cellStyle name="货币 2 7 4 2" xfId="3923"/>
    <cellStyle name="常规 8 2 3 2" xfId="3924"/>
    <cellStyle name="货币 2 7 5" xfId="3925"/>
    <cellStyle name="常规 8 2 4" xfId="3926"/>
    <cellStyle name="货币 2 7 6" xfId="3927"/>
    <cellStyle name="常规 8 2 5" xfId="3928"/>
    <cellStyle name="计算 3 4" xfId="3929"/>
    <cellStyle name="常规 8 3 2 2" xfId="3930"/>
    <cellStyle name="常规 9" xfId="3931"/>
    <cellStyle name="常规_2006年预算表" xfId="3932"/>
    <cellStyle name="常规_2007年云南省向人大报送政府收支预算表格式编制过程表" xfId="3933"/>
    <cellStyle name="常规_Sheet1" xfId="3934"/>
    <cellStyle name="超级链接 2" xfId="3935"/>
    <cellStyle name="超级链接 2 2" xfId="3936"/>
    <cellStyle name="超级链接 2 2 2" xfId="3937"/>
    <cellStyle name="超级链接 2 2 3" xfId="3938"/>
    <cellStyle name="超级链接 2 3" xfId="3939"/>
    <cellStyle name="超级链接 2 3 2" xfId="3940"/>
    <cellStyle name="超级链接 3" xfId="3941"/>
    <cellStyle name="超级链接 3 2" xfId="3942"/>
    <cellStyle name="超级链接 3 2 2" xfId="3943"/>
    <cellStyle name="超级链接 3 3" xfId="3944"/>
    <cellStyle name="好 2 2" xfId="3945"/>
    <cellStyle name="好 2 2 2" xfId="3946"/>
    <cellStyle name="好 2 2 3" xfId="3947"/>
    <cellStyle name="货币 4 11" xfId="3948"/>
    <cellStyle name="好 2 2 3 2" xfId="3949"/>
    <cellStyle name="好 2 2 4" xfId="3950"/>
    <cellStyle name="好 3" xfId="3951"/>
    <cellStyle name="好 3 2" xfId="3952"/>
    <cellStyle name="好 3 2 2" xfId="3953"/>
    <cellStyle name="好 3 2 3" xfId="3954"/>
    <cellStyle name="货币 2 2 4 2" xfId="3955"/>
    <cellStyle name="好 3 2 4" xfId="3956"/>
    <cellStyle name="好_5.中央部门决算（草案)-1" xfId="3957"/>
    <cellStyle name="后继超级链接 2 2" xfId="3958"/>
    <cellStyle name="后继超级链接 2 2 2" xfId="3959"/>
    <cellStyle name="后继超级链接 2 2 2 2" xfId="3960"/>
    <cellStyle name="后继超级链接 2 2 3" xfId="3961"/>
    <cellStyle name="后继超级链接 2 3 2" xfId="3962"/>
    <cellStyle name="后继超级链接 2 4" xfId="3963"/>
    <cellStyle name="货币 2 4 2 2" xfId="3964"/>
    <cellStyle name="汇总 2" xfId="3965"/>
    <cellStyle name="汇总 2 2" xfId="3966"/>
    <cellStyle name="汇总 2 2 2" xfId="3967"/>
    <cellStyle name="汇总 2 3" xfId="3968"/>
    <cellStyle name="汇总 2 3 2" xfId="3969"/>
    <cellStyle name="货币 2 2 2 3" xfId="3970"/>
    <cellStyle name="汇总 2 3 3" xfId="3971"/>
    <cellStyle name="货币 2 2 2 4" xfId="3972"/>
    <cellStyle name="汇总 3 2 2" xfId="3973"/>
    <cellStyle name="汇总 3 2 3" xfId="3974"/>
    <cellStyle name="汇总 4 2 2" xfId="3975"/>
    <cellStyle name="货币 2 10" xfId="3976"/>
    <cellStyle name="货币 2 12" xfId="3977"/>
    <cellStyle name="货币 2 2" xfId="3978"/>
    <cellStyle name="货币 2 2 2 2" xfId="3979"/>
    <cellStyle name="货币 2 2 2 2 2" xfId="3980"/>
    <cellStyle name="货币 2 2 2 2 2 2" xfId="3981"/>
    <cellStyle name="货币 2 2 2 2 2 3" xfId="3982"/>
    <cellStyle name="货币 2 2 2 2 3" xfId="3983"/>
    <cellStyle name="货币 2 2 2 2 3 2" xfId="3984"/>
    <cellStyle name="货币 2 2 2 2 3 3" xfId="3985"/>
    <cellStyle name="货币 2 2 2 2 4" xfId="3986"/>
    <cellStyle name="货币 2 2 2 2 4 2" xfId="3987"/>
    <cellStyle name="货币 2 2 2 2 4 3" xfId="3988"/>
    <cellStyle name="货币 2 2 2 2 5" xfId="3989"/>
    <cellStyle name="货币 2 2 2 3 2 2" xfId="3990"/>
    <cellStyle name="货币 2 2 2 3 2 3" xfId="3991"/>
    <cellStyle name="货币 2 2 2 3 3" xfId="3992"/>
    <cellStyle name="货币 2 2 2 3 3 2" xfId="3993"/>
    <cellStyle name="货币 2 2 2 3 3 3" xfId="3994"/>
    <cellStyle name="货币 2 2 2 3 4" xfId="3995"/>
    <cellStyle name="货币 2 2 2 3 5" xfId="3996"/>
    <cellStyle name="货币 2 2 2 4 2" xfId="3997"/>
    <cellStyle name="货币 2 2 2 4 3" xfId="3998"/>
    <cellStyle name="货币 2 2 2 4 3 2" xfId="3999"/>
    <cellStyle name="货币 2 2 2 4 3 3" xfId="4000"/>
    <cellStyle name="货币 2 2 2 4 4 2" xfId="4001"/>
    <cellStyle name="货币 2 2 2 4 6" xfId="4002"/>
    <cellStyle name="货币 2 2 2 5 2" xfId="4003"/>
    <cellStyle name="货币 2 2 2 6" xfId="4004"/>
    <cellStyle name="货币 2 2 2 6 2" xfId="4005"/>
    <cellStyle name="货币 2 3 2" xfId="4006"/>
    <cellStyle name="货币 2 2 2 6 3" xfId="4007"/>
    <cellStyle name="货币 2 4 2" xfId="4008"/>
    <cellStyle name="货币 2 2 2 7 3" xfId="4009"/>
    <cellStyle name="货币 2 2 3" xfId="4010"/>
    <cellStyle name="货币 2 2 3 2" xfId="4011"/>
    <cellStyle name="货币 2 2 3 3 3" xfId="4012"/>
    <cellStyle name="货币 2 2 3 4 2" xfId="4013"/>
    <cellStyle name="货币 2 2 3 4 3" xfId="4014"/>
    <cellStyle name="货币 2 2 4" xfId="4015"/>
    <cellStyle name="货币 2 2 4 3" xfId="4016"/>
    <cellStyle name="货币 2 2 4 4 3" xfId="4017"/>
    <cellStyle name="货币 2 2 4 5" xfId="4018"/>
    <cellStyle name="货币 2 2 4 6" xfId="4019"/>
    <cellStyle name="货币 2 2 5" xfId="4020"/>
    <cellStyle name="货币 2 2 6" xfId="4021"/>
    <cellStyle name="货币 2 2 6 2 3" xfId="4022"/>
    <cellStyle name="货币 2 2 6 4" xfId="4023"/>
    <cellStyle name="货币 2 2 6 4 2" xfId="4024"/>
    <cellStyle name="货币 2 2 6 4 3" xfId="4025"/>
    <cellStyle name="货币 2 2 7 3" xfId="4026"/>
    <cellStyle name="货币 2 2 8" xfId="4027"/>
    <cellStyle name="货币 2 2 9 3" xfId="4028"/>
    <cellStyle name="货币 2 3 2 2 3" xfId="4029"/>
    <cellStyle name="货币 2 3 2 3 3" xfId="4030"/>
    <cellStyle name="货币 2 3 2 4 2" xfId="4031"/>
    <cellStyle name="货币 2 3 2 4 3" xfId="4032"/>
    <cellStyle name="货币 2 3 2 6" xfId="4033"/>
    <cellStyle name="货币 2 3 4" xfId="4034"/>
    <cellStyle name="货币 2 3 4 3 3" xfId="4035"/>
    <cellStyle name="货币 2 3 4 4 3" xfId="4036"/>
    <cellStyle name="货币 2 3 4 6" xfId="4037"/>
    <cellStyle name="货币 2 3 5" xfId="4038"/>
    <cellStyle name="货币 2 3 7" xfId="4039"/>
    <cellStyle name="货币 2 3 8" xfId="4040"/>
    <cellStyle name="货币 2 4" xfId="4041"/>
    <cellStyle name="货币 2 4 2 3" xfId="4042"/>
    <cellStyle name="货币 2 4 3" xfId="4043"/>
    <cellStyle name="货币 2 4 4" xfId="4044"/>
    <cellStyle name="货币 2 4 5" xfId="4045"/>
    <cellStyle name="货币 2 4 6" xfId="4046"/>
    <cellStyle name="货币 2 5" xfId="4047"/>
    <cellStyle name="货币 2 5 2" xfId="4048"/>
    <cellStyle name="货币 2 5 2 2" xfId="4049"/>
    <cellStyle name="货币 2 5 2 3" xfId="4050"/>
    <cellStyle name="货币 2 5 3" xfId="4051"/>
    <cellStyle name="货币 2 5 4" xfId="4052"/>
    <cellStyle name="货币 2 5 4 2" xfId="4053"/>
    <cellStyle name="货币 2 5 4 3" xfId="4054"/>
    <cellStyle name="货币 2 5 5" xfId="4055"/>
    <cellStyle name="货币 2 5 6" xfId="4056"/>
    <cellStyle name="货币 2 6 2 2" xfId="4057"/>
    <cellStyle name="货币 2 6 2 3" xfId="4058"/>
    <cellStyle name="货币 2 6 3 2" xfId="4059"/>
    <cellStyle name="货币 2 6 3 3" xfId="4060"/>
    <cellStyle name="货币 2 6 4" xfId="4061"/>
    <cellStyle name="货币 2 6 5" xfId="4062"/>
    <cellStyle name="计算 2 3 2 2 2" xfId="4063"/>
    <cellStyle name="货币 2 9" xfId="4064"/>
    <cellStyle name="货币 3 10" xfId="4065"/>
    <cellStyle name="货币 3 11" xfId="4066"/>
    <cellStyle name="货币 3 2" xfId="4067"/>
    <cellStyle name="输入 2 5" xfId="4068"/>
    <cellStyle name="货币 3 2 2" xfId="4069"/>
    <cellStyle name="货币 3 2 2 2" xfId="4070"/>
    <cellStyle name="货币 3 2 2 2 2" xfId="4071"/>
    <cellStyle name="货币 3 2 2 2 3" xfId="4072"/>
    <cellStyle name="货币 3 2 2 3" xfId="4073"/>
    <cellStyle name="货币 3 2 2 3 2" xfId="4074"/>
    <cellStyle name="货币 3 2 2 3 3" xfId="4075"/>
    <cellStyle name="货币 3 2 2 4" xfId="4076"/>
    <cellStyle name="货币 3 2 2 4 2" xfId="4077"/>
    <cellStyle name="货币 3 2 2 4 3" xfId="4078"/>
    <cellStyle name="货币 3 2 3" xfId="4079"/>
    <cellStyle name="货币 3 2 3 2" xfId="4080"/>
    <cellStyle name="货币 3 2 3 2 2" xfId="4081"/>
    <cellStyle name="货币 3 2 3 2 3" xfId="4082"/>
    <cellStyle name="货币 3 2 3 4" xfId="4083"/>
    <cellStyle name="货币 3 2 4" xfId="4084"/>
    <cellStyle name="货币 3 2 4 2" xfId="4085"/>
    <cellStyle name="货币 3 2 4 2 2" xfId="4086"/>
    <cellStyle name="货币 3 2 4 2 3" xfId="4087"/>
    <cellStyle name="货币 3 2 4 3" xfId="4088"/>
    <cellStyle name="货币 3 2 4 3 3" xfId="4089"/>
    <cellStyle name="货币 3 2 4 4" xfId="4090"/>
    <cellStyle name="货币 3 2 4 4 3" xfId="4091"/>
    <cellStyle name="货币 3 2 5 2" xfId="4092"/>
    <cellStyle name="货币 3 2 5 3" xfId="4093"/>
    <cellStyle name="货币 3 2 6" xfId="4094"/>
    <cellStyle name="货币 3 2 6 2" xfId="4095"/>
    <cellStyle name="货币 3 2 6 3" xfId="4096"/>
    <cellStyle name="货币 3 2 7 3" xfId="4097"/>
    <cellStyle name="货币 3 3" xfId="4098"/>
    <cellStyle name="输入 3 5" xfId="4099"/>
    <cellStyle name="货币 3 3 2" xfId="4100"/>
    <cellStyle name="货币 3 3 2 2" xfId="4101"/>
    <cellStyle name="货币 3 3 3" xfId="4102"/>
    <cellStyle name="货币 3 3 3 2" xfId="4103"/>
    <cellStyle name="货币 3 3 4" xfId="4104"/>
    <cellStyle name="货币 3 3 5" xfId="4105"/>
    <cellStyle name="货币 3 3 6" xfId="4106"/>
    <cellStyle name="货币 3 4" xfId="4107"/>
    <cellStyle name="货币 3 4 4" xfId="4108"/>
    <cellStyle name="货币 3 4 4 2" xfId="4109"/>
    <cellStyle name="货币 3 4 5" xfId="4110"/>
    <cellStyle name="货币 3 4 6" xfId="4111"/>
    <cellStyle name="货币 3 5" xfId="4112"/>
    <cellStyle name="货币 3 5 2" xfId="4113"/>
    <cellStyle name="货币 3 5 3" xfId="4114"/>
    <cellStyle name="货币 3 5 3 2" xfId="4115"/>
    <cellStyle name="货币 3 5 4" xfId="4116"/>
    <cellStyle name="货币 3 5 5" xfId="4117"/>
    <cellStyle name="货币 3 7" xfId="4118"/>
    <cellStyle name="注释 6" xfId="4119"/>
    <cellStyle name="货币 3 7 2" xfId="4120"/>
    <cellStyle name="货币 3 8" xfId="4121"/>
    <cellStyle name="货币 3 8 2" xfId="4122"/>
    <cellStyle name="货币 3 9" xfId="4123"/>
    <cellStyle name="货币 3 9 2" xfId="4124"/>
    <cellStyle name="货币 4 10" xfId="4125"/>
    <cellStyle name="货币 4 2" xfId="4126"/>
    <cellStyle name="货币 4 2 2" xfId="4127"/>
    <cellStyle name="货币 4 2 2 2" xfId="4128"/>
    <cellStyle name="货币 4 2 2 2 2" xfId="4129"/>
    <cellStyle name="货币 4 3 4 2" xfId="4130"/>
    <cellStyle name="货币 4 2 2 2 3" xfId="4131"/>
    <cellStyle name="货币 4 2 2 3 2" xfId="4132"/>
    <cellStyle name="货币 4 2 2 4 2" xfId="4133"/>
    <cellStyle name="货币 4 2 2 4 3" xfId="4134"/>
    <cellStyle name="货币 4 2 2 6" xfId="4135"/>
    <cellStyle name="货币 4 2 3" xfId="4136"/>
    <cellStyle name="货币 4 2 3 2" xfId="4137"/>
    <cellStyle name="货币 4 2 3 2 2" xfId="4138"/>
    <cellStyle name="货币 4 4 4 2" xfId="4139"/>
    <cellStyle name="货币 4 2 3 2 3" xfId="4140"/>
    <cellStyle name="货币 4 2 3 3" xfId="4141"/>
    <cellStyle name="货币 4 2 3 4" xfId="4142"/>
    <cellStyle name="货币 4 2 4 2" xfId="4143"/>
    <cellStyle name="货币 4 2 4 3" xfId="4144"/>
    <cellStyle name="货币 4 2 4 4" xfId="4145"/>
    <cellStyle name="货币 4 2 4 4 2" xfId="4146"/>
    <cellStyle name="货币 4 2 4 4 3" xfId="4147"/>
    <cellStyle name="货币 4 2 4 6" xfId="4148"/>
    <cellStyle name="货币 4 2 5" xfId="4149"/>
    <cellStyle name="货币 4 2 5 2" xfId="4150"/>
    <cellStyle name="货币 4 2 6" xfId="4151"/>
    <cellStyle name="货币 4 2 6 2" xfId="4152"/>
    <cellStyle name="货币 4 2 7" xfId="4153"/>
    <cellStyle name="货币 4 2 7 3" xfId="4154"/>
    <cellStyle name="货币 4 3" xfId="4155"/>
    <cellStyle name="货币 4 3 2" xfId="4156"/>
    <cellStyle name="货币 4 3 2 2" xfId="4157"/>
    <cellStyle name="货币 4 3 3" xfId="4158"/>
    <cellStyle name="货币 4 3 3 2" xfId="4159"/>
    <cellStyle name="货币 4 3 4" xfId="4160"/>
    <cellStyle name="货币 4 3 5" xfId="4161"/>
    <cellStyle name="货币 4 3 6" xfId="4162"/>
    <cellStyle name="货币 4 4" xfId="4163"/>
    <cellStyle name="货币 4 4 2" xfId="4164"/>
    <cellStyle name="货币 4 4 2 2" xfId="4165"/>
    <cellStyle name="货币 4 4 3 2" xfId="4166"/>
    <cellStyle name="货币 4 4 4" xfId="4167"/>
    <cellStyle name="货币 4 4 5" xfId="4168"/>
    <cellStyle name="货币 4 4 6" xfId="4169"/>
    <cellStyle name="货币 4 5" xfId="4170"/>
    <cellStyle name="货币 4 5 3" xfId="4171"/>
    <cellStyle name="货币 4 5 4" xfId="4172"/>
    <cellStyle name="货币 4 5 5" xfId="4173"/>
    <cellStyle name="货币 4 7" xfId="4174"/>
    <cellStyle name="货币 4 8" xfId="4175"/>
    <cellStyle name="货币 4 8 2" xfId="4176"/>
    <cellStyle name="货币 4 9 2" xfId="4177"/>
    <cellStyle name="货币 5 2" xfId="4178"/>
    <cellStyle name="货币 5 3" xfId="4179"/>
    <cellStyle name="货币 5 4" xfId="4180"/>
    <cellStyle name="计算 2 3 3 2" xfId="4181"/>
    <cellStyle name="计算 2" xfId="4182"/>
    <cellStyle name="计算 2 2" xfId="4183"/>
    <cellStyle name="计算 2 2 2" xfId="4184"/>
    <cellStyle name="计算 2 2 2 2" xfId="4185"/>
    <cellStyle name="计算 2 2 2 2 2" xfId="4186"/>
    <cellStyle name="计算 2 2 3 2" xfId="4187"/>
    <cellStyle name="计算 2 3" xfId="4188"/>
    <cellStyle name="计算 2 3 2 2" xfId="4189"/>
    <cellStyle name="计算 2 3 2 3" xfId="4190"/>
    <cellStyle name="计算 2 3 4" xfId="4191"/>
    <cellStyle name="计算 2 3 5" xfId="4192"/>
    <cellStyle name="计算 2 5" xfId="4193"/>
    <cellStyle name="计算 2 5 2" xfId="4194"/>
    <cellStyle name="计算 2 6" xfId="4195"/>
    <cellStyle name="计算 2 7" xfId="4196"/>
    <cellStyle name="计算 3 2" xfId="4197"/>
    <cellStyle name="计算 3 2 2" xfId="4198"/>
    <cellStyle name="计算 3 2 2 2" xfId="4199"/>
    <cellStyle name="计算 3 2 2 2 2" xfId="4200"/>
    <cellStyle name="计算 3 2 2 3" xfId="4201"/>
    <cellStyle name="计算 3 2 3" xfId="4202"/>
    <cellStyle name="计算 3 2 3 2" xfId="4203"/>
    <cellStyle name="计算 3 2 4" xfId="4204"/>
    <cellStyle name="计算 3 3" xfId="4205"/>
    <cellStyle name="计算 3 3 2" xfId="4206"/>
    <cellStyle name="计算 3 3 2 2" xfId="4207"/>
    <cellStyle name="计算 3 3 3" xfId="4208"/>
    <cellStyle name="计算 3 4 2" xfId="4209"/>
    <cellStyle name="计算 3 5" xfId="4210"/>
    <cellStyle name="计算 4" xfId="4211"/>
    <cellStyle name="计算 4 2" xfId="4212"/>
    <cellStyle name="计算 4 2 2" xfId="4213"/>
    <cellStyle name="计算 4 2 2 2" xfId="4214"/>
    <cellStyle name="计算 4 2 3" xfId="4215"/>
    <cellStyle name="计算 4 3" xfId="4216"/>
    <cellStyle name="计算 4 3 2" xfId="4217"/>
    <cellStyle name="计算 4 4" xfId="4218"/>
    <cellStyle name="计算 5" xfId="4219"/>
    <cellStyle name="计算 5 2" xfId="4220"/>
    <cellStyle name="计算 5 2 2" xfId="4221"/>
    <cellStyle name="计算 5 2 2 2" xfId="4222"/>
    <cellStyle name="计算 5 2 3" xfId="4223"/>
    <cellStyle name="计算 5 3" xfId="4224"/>
    <cellStyle name="计算 5 3 2" xfId="4225"/>
    <cellStyle name="计算 5 4" xfId="4226"/>
    <cellStyle name="计算 6" xfId="4227"/>
    <cellStyle name="计算 6 2" xfId="4228"/>
    <cellStyle name="计算 6 2 2" xfId="4229"/>
    <cellStyle name="计算 6 3" xfId="4230"/>
    <cellStyle name="计算 7 2" xfId="4231"/>
    <cellStyle name="计算 8" xfId="4232"/>
    <cellStyle name="检查单元格 2" xfId="4233"/>
    <cellStyle name="检查单元格 2 2" xfId="4234"/>
    <cellStyle name="检查单元格 2 2 2" xfId="4235"/>
    <cellStyle name="检查单元格 2 2 2 2" xfId="4236"/>
    <cellStyle name="检查单元格 2 2 2 2 2" xfId="4237"/>
    <cellStyle name="检查单元格 2 2 2 3" xfId="4238"/>
    <cellStyle name="检查单元格 2 2 3" xfId="4239"/>
    <cellStyle name="检查单元格 2 2 3 2" xfId="4240"/>
    <cellStyle name="检查单元格 2 2 4" xfId="4241"/>
    <cellStyle name="检查单元格 2 3" xfId="4242"/>
    <cellStyle name="检查单元格 2 3 2" xfId="4243"/>
    <cellStyle name="检查单元格 2 3 2 2" xfId="4244"/>
    <cellStyle name="检查单元格 2 3 2 2 2" xfId="4245"/>
    <cellStyle name="检查单元格 2 3 2 3" xfId="4246"/>
    <cellStyle name="检查单元格 2 3 3" xfId="4247"/>
    <cellStyle name="检查单元格 2 3 3 2" xfId="4248"/>
    <cellStyle name="检查单元格 2 3 4" xfId="4249"/>
    <cellStyle name="检查单元格 2 3 5" xfId="4250"/>
    <cellStyle name="检查单元格 2 4" xfId="4251"/>
    <cellStyle name="检查单元格 2 4 2" xfId="4252"/>
    <cellStyle name="检查单元格 2 4 2 2" xfId="4253"/>
    <cellStyle name="检查单元格 2 4 3" xfId="4254"/>
    <cellStyle name="检查单元格 2 5" xfId="4255"/>
    <cellStyle name="检查单元格 2 5 2" xfId="4256"/>
    <cellStyle name="检查单元格 2 6" xfId="4257"/>
    <cellStyle name="检查单元格 2 7" xfId="4258"/>
    <cellStyle name="强调文字颜色 5 3 2 3 2" xfId="4259"/>
    <cellStyle name="检查单元格 3" xfId="4260"/>
    <cellStyle name="检查单元格 3 2" xfId="4261"/>
    <cellStyle name="检查单元格 3 2 2" xfId="4262"/>
    <cellStyle name="检查单元格 3 2 2 2 2" xfId="4263"/>
    <cellStyle name="检查单元格 3 2 2 3" xfId="4264"/>
    <cellStyle name="检查单元格 3 2 3" xfId="4265"/>
    <cellStyle name="检查单元格 3 2 3 2" xfId="4266"/>
    <cellStyle name="检查单元格 3 2 4" xfId="4267"/>
    <cellStyle name="检查单元格 3 3" xfId="4268"/>
    <cellStyle name="检查单元格 3 3 2" xfId="4269"/>
    <cellStyle name="检查单元格 3 3 2 2" xfId="4270"/>
    <cellStyle name="检查单元格 3 3 3" xfId="4271"/>
    <cellStyle name="检查单元格 3 4" xfId="4272"/>
    <cellStyle name="检查单元格 3 4 2" xfId="4273"/>
    <cellStyle name="检查单元格 3 5" xfId="4274"/>
    <cellStyle name="检查单元格 4" xfId="4275"/>
    <cellStyle name="检查单元格 4 2" xfId="4276"/>
    <cellStyle name="检查单元格 4 2 2" xfId="4277"/>
    <cellStyle name="检查单元格 4 2 3" xfId="4278"/>
    <cellStyle name="检查单元格 4 3" xfId="4279"/>
    <cellStyle name="检查单元格 4 3 2" xfId="4280"/>
    <cellStyle name="检查单元格 4 4" xfId="4281"/>
    <cellStyle name="检查单元格 5" xfId="4282"/>
    <cellStyle name="检查单元格 5 2" xfId="4283"/>
    <cellStyle name="检查单元格 5 2 2" xfId="4284"/>
    <cellStyle name="检查单元格 5 2 2 2" xfId="4285"/>
    <cellStyle name="检查单元格 5 2 3" xfId="4286"/>
    <cellStyle name="检查单元格 5 3" xfId="4287"/>
    <cellStyle name="检查单元格 5 3 2" xfId="4288"/>
    <cellStyle name="检查单元格 5 4" xfId="4289"/>
    <cellStyle name="检查单元格 6 2" xfId="4290"/>
    <cellStyle name="检查单元格 6 2 2" xfId="4291"/>
    <cellStyle name="检查单元格 6 3" xfId="4292"/>
    <cellStyle name="检查单元格 7" xfId="4293"/>
    <cellStyle name="检查单元格 7 2" xfId="4294"/>
    <cellStyle name="检查单元格 9" xfId="4295"/>
    <cellStyle name="解释性文本 2 2 2" xfId="4296"/>
    <cellStyle name="解释性文本 2 2 2 2" xfId="4297"/>
    <cellStyle name="解释性文本 2 2 3" xfId="4298"/>
    <cellStyle name="解释性文本 3 2" xfId="4299"/>
    <cellStyle name="解释性文本 3 2 2" xfId="4300"/>
    <cellStyle name="解释性文本 3 2 2 2" xfId="4301"/>
    <cellStyle name="解释性文本 3 2 3" xfId="4302"/>
    <cellStyle name="解释性文本 3 3 2" xfId="4303"/>
    <cellStyle name="解释性文本 3 4" xfId="4304"/>
    <cellStyle name="解释性文本 4" xfId="4305"/>
    <cellStyle name="解释性文本 4 2" xfId="4306"/>
    <cellStyle name="解释性文本 4 2 2" xfId="4307"/>
    <cellStyle name="解释性文本 5" xfId="4308"/>
    <cellStyle name="解释性文本 5 2" xfId="4309"/>
    <cellStyle name="解释性文本 5 2 2" xfId="4310"/>
    <cellStyle name="解释性文本 5 3" xfId="4311"/>
    <cellStyle name="解释性文本 6" xfId="4312"/>
    <cellStyle name="解释性文本 6 2" xfId="4313"/>
    <cellStyle name="解释性文本 7" xfId="4314"/>
    <cellStyle name="警告文本 2" xfId="4315"/>
    <cellStyle name="警告文本 2 2 2" xfId="4316"/>
    <cellStyle name="警告文本 2 2 2 2" xfId="4317"/>
    <cellStyle name="警告文本 2 2 3" xfId="4318"/>
    <cellStyle name="警告文本 2 3 2" xfId="4319"/>
    <cellStyle name="警告文本 2 4" xfId="4320"/>
    <cellStyle name="警告文本 3" xfId="4321"/>
    <cellStyle name="警告文本 3 2 2" xfId="4322"/>
    <cellStyle name="警告文本 3 2 2 2" xfId="4323"/>
    <cellStyle name="警告文本 3 2 3" xfId="4324"/>
    <cellStyle name="警告文本 3 3" xfId="4325"/>
    <cellStyle name="警告文本 3 3 2" xfId="4326"/>
    <cellStyle name="警告文本 3 4" xfId="4327"/>
    <cellStyle name="警告文本 4" xfId="4328"/>
    <cellStyle name="警告文本 4 2" xfId="4329"/>
    <cellStyle name="警告文本 4 2 2" xfId="4330"/>
    <cellStyle name="警告文本 4 3" xfId="4331"/>
    <cellStyle name="警告文本 5" xfId="4332"/>
    <cellStyle name="警告文本 5 2" xfId="4333"/>
    <cellStyle name="警告文本 5 2 2" xfId="4334"/>
    <cellStyle name="警告文本 5 3" xfId="4335"/>
    <cellStyle name="警告文本 6" xfId="4336"/>
    <cellStyle name="警告文本 6 2" xfId="4337"/>
    <cellStyle name="警告文本 7" xfId="4338"/>
    <cellStyle name="链接单元格 2" xfId="4339"/>
    <cellStyle name="链接单元格 2 2" xfId="4340"/>
    <cellStyle name="链接单元格 2 2 2" xfId="4341"/>
    <cellStyle name="链接单元格 2 2 2 2" xfId="4342"/>
    <cellStyle name="链接单元格 2 2 3" xfId="4343"/>
    <cellStyle name="链接单元格 2 3" xfId="4344"/>
    <cellStyle name="链接单元格 2 3 2" xfId="4345"/>
    <cellStyle name="链接单元格 2 4" xfId="4346"/>
    <cellStyle name="链接单元格 3" xfId="4347"/>
    <cellStyle name="链接单元格 3 2" xfId="4348"/>
    <cellStyle name="链接单元格 3 2 2" xfId="4349"/>
    <cellStyle name="链接单元格 3 2 2 2" xfId="4350"/>
    <cellStyle name="链接单元格 3 2 3" xfId="4351"/>
    <cellStyle name="链接单元格 3 3" xfId="4352"/>
    <cellStyle name="链接单元格 3 3 2" xfId="4353"/>
    <cellStyle name="链接单元格 3 4" xfId="4354"/>
    <cellStyle name="链接单元格 4" xfId="4355"/>
    <cellStyle name="链接单元格 4 2" xfId="4356"/>
    <cellStyle name="链接单元格 4 2 2" xfId="4357"/>
    <cellStyle name="链接单元格 4 3" xfId="4358"/>
    <cellStyle name="链接单元格 5" xfId="4359"/>
    <cellStyle name="链接单元格 5 2" xfId="4360"/>
    <cellStyle name="链接单元格 5 2 2" xfId="4361"/>
    <cellStyle name="链接单元格 5 3" xfId="4362"/>
    <cellStyle name="链接单元格 6" xfId="4363"/>
    <cellStyle name="链接单元格 6 2" xfId="4364"/>
    <cellStyle name="链接单元格 7" xfId="4365"/>
    <cellStyle name="霓付 [0]_laroux" xfId="4366"/>
    <cellStyle name="烹拳 [0]_laroux" xfId="4367"/>
    <cellStyle name="烹拳_laroux" xfId="4368"/>
    <cellStyle name="普通_97-917" xfId="4369"/>
    <cellStyle name="千分位[0]_BT (2)" xfId="4370"/>
    <cellStyle name="千位[0]_，" xfId="4371"/>
    <cellStyle name="千位_，" xfId="4372"/>
    <cellStyle name="千位分隔 10" xfId="4373"/>
    <cellStyle name="千位分隔 11" xfId="4374"/>
    <cellStyle name="千位分隔 2" xfId="4375"/>
    <cellStyle name="千位分隔 2 10" xfId="4376"/>
    <cellStyle name="千位分隔 2 2" xfId="4377"/>
    <cellStyle name="千位分隔 2 2 2" xfId="4378"/>
    <cellStyle name="千位分隔 2 2 2 2" xfId="4379"/>
    <cellStyle name="千位分隔 2 2 2 2 2" xfId="4380"/>
    <cellStyle name="千位分隔 2 2 2 2 3" xfId="4381"/>
    <cellStyle name="千位分隔 2 2 2 3" xfId="4382"/>
    <cellStyle name="千位分隔 2 2 2 3 2" xfId="4383"/>
    <cellStyle name="千位分隔 2 2 2 3 3" xfId="4384"/>
    <cellStyle name="千位分隔 2 2 2 4" xfId="4385"/>
    <cellStyle name="千位分隔 2 2 2 4 2" xfId="4386"/>
    <cellStyle name="千位分隔 2 2 2 4 3" xfId="4387"/>
    <cellStyle name="千位分隔 2 2 2 5" xfId="4388"/>
    <cellStyle name="千位分隔 2 2 2 5 2" xfId="4389"/>
    <cellStyle name="千位分隔 2 2 2 5 3" xfId="4390"/>
    <cellStyle name="千位分隔 2 2 2 6" xfId="4391"/>
    <cellStyle name="千位分隔 2 2 2 7" xfId="4392"/>
    <cellStyle name="千位分隔 2 2 3" xfId="4393"/>
    <cellStyle name="千位分隔 2 2 3 2" xfId="4394"/>
    <cellStyle name="千位分隔 2 2 3 2 2" xfId="4395"/>
    <cellStyle name="千位分隔 2 2 3 2 3" xfId="4396"/>
    <cellStyle name="千位分隔 2 2 3 3" xfId="4397"/>
    <cellStyle name="千位分隔 2 2 3 3 2" xfId="4398"/>
    <cellStyle name="千位分隔 2 2 3 3 3" xfId="4399"/>
    <cellStyle name="千位分隔 2 2 3 4" xfId="4400"/>
    <cellStyle name="千位分隔 2 2 3 5" xfId="4401"/>
    <cellStyle name="千位分隔 2 2 3 6" xfId="4402"/>
    <cellStyle name="千位分隔 2 2 4" xfId="4403"/>
    <cellStyle name="强调文字颜色 3 2" xfId="4404"/>
    <cellStyle name="千位分隔 2 2 4 2 2" xfId="4405"/>
    <cellStyle name="强调文字颜色 3 3" xfId="4406"/>
    <cellStyle name="千位分隔 2 2 4 2 3" xfId="4407"/>
    <cellStyle name="强调文字颜色 4 2" xfId="4408"/>
    <cellStyle name="千位分隔 2 2 4 3 2" xfId="4409"/>
    <cellStyle name="强调文字颜色 4 3" xfId="4410"/>
    <cellStyle name="千位分隔 2 2 4 3 3" xfId="4411"/>
    <cellStyle name="强调文字颜色 5 2" xfId="4412"/>
    <cellStyle name="千位分隔 2 2 4 4 2" xfId="4413"/>
    <cellStyle name="强调文字颜色 5 3" xfId="4414"/>
    <cellStyle name="千位分隔 2 2 4 4 3" xfId="4415"/>
    <cellStyle name="千位分隔 2 2 4 6" xfId="4416"/>
    <cellStyle name="千位分隔 2 2 5" xfId="4417"/>
    <cellStyle name="千位分隔 2 2 5 2" xfId="4418"/>
    <cellStyle name="千位分隔 2 2 5 3" xfId="4419"/>
    <cellStyle name="千位分隔 2 2 6" xfId="4420"/>
    <cellStyle name="千位分隔 2 2 6 2" xfId="4421"/>
    <cellStyle name="千位分隔 2 2 6 3" xfId="4422"/>
    <cellStyle name="千位分隔 2 2 7" xfId="4423"/>
    <cellStyle name="千位分隔 2 2 7 2" xfId="4424"/>
    <cellStyle name="千位分隔 2 2 7 3" xfId="4425"/>
    <cellStyle name="千位分隔 2 2 9" xfId="4426"/>
    <cellStyle name="千位分隔 2 3" xfId="4427"/>
    <cellStyle name="千位分隔 2 3 2" xfId="4428"/>
    <cellStyle name="千位分隔 2 3 2 2" xfId="4429"/>
    <cellStyle name="千位分隔 2 3 2 3" xfId="4430"/>
    <cellStyle name="千位分隔 2 3 3" xfId="4431"/>
    <cellStyle name="千位分隔 2 3 3 2" xfId="4432"/>
    <cellStyle name="千位分隔 2 3 3 3" xfId="4433"/>
    <cellStyle name="千位分隔 2 3 4" xfId="4434"/>
    <cellStyle name="千位分隔 2 3 4 2" xfId="4435"/>
    <cellStyle name="千位分隔 2 3 4 3" xfId="4436"/>
    <cellStyle name="千位分隔 2 3 5" xfId="4437"/>
    <cellStyle name="千位分隔 2 3 5 2" xfId="4438"/>
    <cellStyle name="千位分隔 2 3 5 3" xfId="4439"/>
    <cellStyle name="千位分隔 2 3 6" xfId="4440"/>
    <cellStyle name="千位分隔 2 3 7" xfId="4441"/>
    <cellStyle name="千位分隔 2 4" xfId="4442"/>
    <cellStyle name="千位分隔 2 4 2" xfId="4443"/>
    <cellStyle name="千位分隔 2 4 2 2" xfId="4444"/>
    <cellStyle name="千位分隔 2 4 2 3" xfId="4445"/>
    <cellStyle name="千位分隔 2 4 3" xfId="4446"/>
    <cellStyle name="千位分隔 2 4 3 2" xfId="4447"/>
    <cellStyle name="千位分隔 2 4 3 3" xfId="4448"/>
    <cellStyle name="千位分隔 2 4 4" xfId="4449"/>
    <cellStyle name="千位分隔 2 4 5" xfId="4450"/>
    <cellStyle name="千位分隔 2 4 6" xfId="4451"/>
    <cellStyle name="千位分隔 2 5" xfId="4452"/>
    <cellStyle name="千位分隔 2 5 2" xfId="4453"/>
    <cellStyle name="千位分隔 2 5 2 2" xfId="4454"/>
    <cellStyle name="千位分隔 2 5 2 3" xfId="4455"/>
    <cellStyle name="千位分隔 2 5 3" xfId="4456"/>
    <cellStyle name="千位分隔 2 5 3 2" xfId="4457"/>
    <cellStyle name="千位分隔 2 5 3 3" xfId="4458"/>
    <cellStyle name="千位分隔 2 5 4" xfId="4459"/>
    <cellStyle name="千位分隔 2 5 4 2" xfId="4460"/>
    <cellStyle name="千位分隔 2 5 4 3" xfId="4461"/>
    <cellStyle name="千位分隔 2 5 5" xfId="4462"/>
    <cellStyle name="千位分隔 2 5 6" xfId="4463"/>
    <cellStyle name="千位分隔 2 6" xfId="4464"/>
    <cellStyle name="千位分隔 2 6 2" xfId="4465"/>
    <cellStyle name="千位分隔 2 6 3" xfId="4466"/>
    <cellStyle name="千位分隔 2 7" xfId="4467"/>
    <cellStyle name="千位分隔 2 7 2" xfId="4468"/>
    <cellStyle name="千位分隔 2 7 3" xfId="4469"/>
    <cellStyle name="千位分隔 2 8" xfId="4470"/>
    <cellStyle name="千位分隔 2 8 2" xfId="4471"/>
    <cellStyle name="千位分隔 2 8 3" xfId="4472"/>
    <cellStyle name="千位分隔 2 9" xfId="4473"/>
    <cellStyle name="千位分隔 3" xfId="4474"/>
    <cellStyle name="千位分隔 3 10" xfId="4475"/>
    <cellStyle name="千位分隔 3 11" xfId="4476"/>
    <cellStyle name="千位分隔 3 12" xfId="4477"/>
    <cellStyle name="千位分隔 3 2" xfId="4478"/>
    <cellStyle name="千位分隔 3 2 2" xfId="4479"/>
    <cellStyle name="强调文字颜色 3 2 5" xfId="4480"/>
    <cellStyle name="千位分隔 3 2 2 2" xfId="4481"/>
    <cellStyle name="强调文字颜色 3 2 5 2" xfId="4482"/>
    <cellStyle name="千位分隔 3 2 2 2 2" xfId="4483"/>
    <cellStyle name="千位分隔 3 2 2 2 3" xfId="4484"/>
    <cellStyle name="强调文字颜色 3 2 6" xfId="4485"/>
    <cellStyle name="千位分隔 3 2 2 3" xfId="4486"/>
    <cellStyle name="千位分隔 3 2 2 3 2" xfId="4487"/>
    <cellStyle name="千位分隔 3 2 2 3 3" xfId="4488"/>
    <cellStyle name="强调文字颜色 3 2 7" xfId="4489"/>
    <cellStyle name="千位分隔 3 2 2 4" xfId="4490"/>
    <cellStyle name="千位分隔 3 2 2 4 2" xfId="4491"/>
    <cellStyle name="千位分隔 3 2 2 4 3" xfId="4492"/>
    <cellStyle name="千位分隔 3 2 2 5" xfId="4493"/>
    <cellStyle name="千位分隔 3 2 2 6" xfId="4494"/>
    <cellStyle name="千位分隔 3 2 3" xfId="4495"/>
    <cellStyle name="强调文字颜色 3 3 5" xfId="4496"/>
    <cellStyle name="千位分隔 3 2 3 2" xfId="4497"/>
    <cellStyle name="千位分隔 3 2 3 2 2" xfId="4498"/>
    <cellStyle name="千位分隔 3 2 3 2 3" xfId="4499"/>
    <cellStyle name="千位分隔 3 2 3 3" xfId="4500"/>
    <cellStyle name="千位分隔 3 2 3 3 2" xfId="4501"/>
    <cellStyle name="千位分隔 3 2 3 3 3" xfId="4502"/>
    <cellStyle name="千位分隔 3 2 3 5" xfId="4503"/>
    <cellStyle name="千位分隔 3 2 4" xfId="4504"/>
    <cellStyle name="千位分隔 3 2 4 2" xfId="4505"/>
    <cellStyle name="千位分隔 3 2 4 2 2" xfId="4506"/>
    <cellStyle name="千位分隔 3 2 4 2 3" xfId="4507"/>
    <cellStyle name="千位分隔 3 2 4 3" xfId="4508"/>
    <cellStyle name="千位分隔 3 2 4 3 2" xfId="4509"/>
    <cellStyle name="千位分隔 3 2 4 3 3" xfId="4510"/>
    <cellStyle name="千位分隔 3 2 4 4 2" xfId="4511"/>
    <cellStyle name="千位分隔 3 2 4 4 3" xfId="4512"/>
    <cellStyle name="千位分隔 3 2 4 5" xfId="4513"/>
    <cellStyle name="千位分隔 3 2 4 6" xfId="4514"/>
    <cellStyle name="千位分隔 3 2 5" xfId="4515"/>
    <cellStyle name="千位分隔 3 2 5 2" xfId="4516"/>
    <cellStyle name="千位分隔 3 2 5 3" xfId="4517"/>
    <cellStyle name="千位分隔 3 2 6" xfId="4518"/>
    <cellStyle name="千位分隔 3 2 6 2" xfId="4519"/>
    <cellStyle name="千位分隔 3 2 6 3" xfId="4520"/>
    <cellStyle name="千位分隔 3 2 7" xfId="4521"/>
    <cellStyle name="千位分隔 3 2 7 2" xfId="4522"/>
    <cellStyle name="千位分隔 3 2 7 3" xfId="4523"/>
    <cellStyle name="千位分隔 3 2 9" xfId="4524"/>
    <cellStyle name="千位分隔 3 3" xfId="4525"/>
    <cellStyle name="千位分隔 3 3 2" xfId="4526"/>
    <cellStyle name="强调文字颜色 4 2 5" xfId="4527"/>
    <cellStyle name="千位分隔 3 3 2 2" xfId="4528"/>
    <cellStyle name="强调文字颜色 4 2 6" xfId="4529"/>
    <cellStyle name="千位分隔 3 3 2 3" xfId="4530"/>
    <cellStyle name="千位分隔 3 3 3" xfId="4531"/>
    <cellStyle name="强调文字颜色 4 3 5" xfId="4532"/>
    <cellStyle name="千位分隔 3 3 3 2" xfId="4533"/>
    <cellStyle name="千位分隔 3 3 3 3" xfId="4534"/>
    <cellStyle name="千位分隔 3 3 4" xfId="4535"/>
    <cellStyle name="千位分隔 3 3 4 2" xfId="4536"/>
    <cellStyle name="千位分隔 3 3 4 3" xfId="4537"/>
    <cellStyle name="千位分隔 3 3 5" xfId="4538"/>
    <cellStyle name="千位分隔 3 3 6" xfId="4539"/>
    <cellStyle name="千位分隔 3 4" xfId="4540"/>
    <cellStyle name="输出 6" xfId="4541"/>
    <cellStyle name="千位分隔 3 4 2" xfId="4542"/>
    <cellStyle name="输出 6 2" xfId="4543"/>
    <cellStyle name="强调文字颜色 5 2 5" xfId="4544"/>
    <cellStyle name="千位分隔 3 4 2 2" xfId="4545"/>
    <cellStyle name="输出 6 3" xfId="4546"/>
    <cellStyle name="强调文字颜色 5 2 6" xfId="4547"/>
    <cellStyle name="千位分隔 3 4 2 3" xfId="4548"/>
    <cellStyle name="输出 7" xfId="4549"/>
    <cellStyle name="千位分隔 3 4 3" xfId="4550"/>
    <cellStyle name="输出 7 2" xfId="4551"/>
    <cellStyle name="强调文字颜色 5 3 5" xfId="4552"/>
    <cellStyle name="千位分隔 3 4 3 2" xfId="4553"/>
    <cellStyle name="千位分隔 3 4 3 3" xfId="4554"/>
    <cellStyle name="输出 8" xfId="4555"/>
    <cellStyle name="千位分隔 3 4 4" xfId="4556"/>
    <cellStyle name="千位分隔 3 4 4 2" xfId="4557"/>
    <cellStyle name="千位分隔 3 4 4 3" xfId="4558"/>
    <cellStyle name="输出 9" xfId="4559"/>
    <cellStyle name="千位分隔 3 4 5" xfId="4560"/>
    <cellStyle name="千位分隔 3 4 6" xfId="4561"/>
    <cellStyle name="千位分隔 3 5" xfId="4562"/>
    <cellStyle name="千位分隔 3 5 2" xfId="4563"/>
    <cellStyle name="强调文字颜色 6 2 5" xfId="4564"/>
    <cellStyle name="千位分隔 3 5 2 2" xfId="4565"/>
    <cellStyle name="强调文字颜色 6 2 6" xfId="4566"/>
    <cellStyle name="千位分隔 3 5 2 3" xfId="4567"/>
    <cellStyle name="千位分隔 3 5 3" xfId="4568"/>
    <cellStyle name="强调文字颜色 6 3 5" xfId="4569"/>
    <cellStyle name="千位分隔 3 5 3 2" xfId="4570"/>
    <cellStyle name="千位分隔 3 5 3 3" xfId="4571"/>
    <cellStyle name="千位分隔 3 5 4" xfId="4572"/>
    <cellStyle name="千位分隔 3 5 5" xfId="4573"/>
    <cellStyle name="千位分隔 3 6" xfId="4574"/>
    <cellStyle name="千位分隔 3 6 2" xfId="4575"/>
    <cellStyle name="千位分隔 3 6 2 2" xfId="4576"/>
    <cellStyle name="千位分隔 3 6 2 3" xfId="4577"/>
    <cellStyle name="千位分隔 3 6 3" xfId="4578"/>
    <cellStyle name="注释 2 2 2 4" xfId="4579"/>
    <cellStyle name="千位分隔 3 6 3 2" xfId="4580"/>
    <cellStyle name="注释 2 2 2 5" xfId="4581"/>
    <cellStyle name="千位分隔 3 6 3 3" xfId="4582"/>
    <cellStyle name="千位分隔 3 6 4" xfId="4583"/>
    <cellStyle name="注释 2 2 3 4" xfId="4584"/>
    <cellStyle name="千位分隔 3 6 4 2" xfId="4585"/>
    <cellStyle name="千位分隔 3 6 4 3" xfId="4586"/>
    <cellStyle name="千位分隔 3 6 5" xfId="4587"/>
    <cellStyle name="千位分隔 3 6 6" xfId="4588"/>
    <cellStyle name="千位分隔 3 7" xfId="4589"/>
    <cellStyle name="千位分隔 3 7 2" xfId="4590"/>
    <cellStyle name="千位分隔 3 7 3" xfId="4591"/>
    <cellStyle name="千位分隔 3 8" xfId="4592"/>
    <cellStyle name="千位分隔 3 8 2" xfId="4593"/>
    <cellStyle name="千位分隔 3 8 3" xfId="4594"/>
    <cellStyle name="千位分隔 3 9" xfId="4595"/>
    <cellStyle name="千位分隔 3 9 2" xfId="4596"/>
    <cellStyle name="千位分隔 3 9 3" xfId="4597"/>
    <cellStyle name="千位分隔 4" xfId="4598"/>
    <cellStyle name="千位分隔 4 10" xfId="4599"/>
    <cellStyle name="千位分隔 4 11" xfId="4600"/>
    <cellStyle name="千位分隔 4 2" xfId="4601"/>
    <cellStyle name="千位分隔 4 2 2" xfId="4602"/>
    <cellStyle name="千位分隔 4 2 2 2" xfId="4603"/>
    <cellStyle name="千位分隔 4 2 2 2 2" xfId="4604"/>
    <cellStyle name="千位分隔 4 2 2 2 3" xfId="4605"/>
    <cellStyle name="千位分隔 4 2 2 3" xfId="4606"/>
    <cellStyle name="千位分隔 4 2 2 3 2" xfId="4607"/>
    <cellStyle name="千位分隔 4 2 2 3 3" xfId="4608"/>
    <cellStyle name="千位分隔 4 2 2 4" xfId="4609"/>
    <cellStyle name="千位分隔 4 2 2 4 2" xfId="4610"/>
    <cellStyle name="千位分隔 4 2 2 4 3" xfId="4611"/>
    <cellStyle name="千位分隔 4 2 2 5" xfId="4612"/>
    <cellStyle name="千位分隔 4 2 2 6" xfId="4613"/>
    <cellStyle name="千位分隔 4 2 3" xfId="4614"/>
    <cellStyle name="千位分隔 4 2 3 2 3" xfId="4615"/>
    <cellStyle name="千位分隔 4 2 3 3 3" xfId="4616"/>
    <cellStyle name="千位分隔 4 2 3 5" xfId="4617"/>
    <cellStyle name="千位分隔 4 2 4" xfId="4618"/>
    <cellStyle name="千位分隔 4 2 4 2" xfId="4619"/>
    <cellStyle name="千位分隔 4 2 4 2 2" xfId="4620"/>
    <cellStyle name="千位分隔 4 2 4 2 3" xfId="4621"/>
    <cellStyle name="千位分隔 4 2 4 3" xfId="4622"/>
    <cellStyle name="适中 6" xfId="4623"/>
    <cellStyle name="千位分隔 4 2 4 3 2" xfId="4624"/>
    <cellStyle name="适中 7" xfId="4625"/>
    <cellStyle name="千位分隔 4 2 4 3 3" xfId="4626"/>
    <cellStyle name="千位分隔 4 2 4 4 2" xfId="4627"/>
    <cellStyle name="千位分隔 4 2 4 4 3" xfId="4628"/>
    <cellStyle name="千位分隔 4 2 4 5" xfId="4629"/>
    <cellStyle name="千位分隔 4 2 4 6" xfId="4630"/>
    <cellStyle name="千位分隔 4 2 5" xfId="4631"/>
    <cellStyle name="千位分隔 4 2 5 2" xfId="4632"/>
    <cellStyle name="千位分隔 4 2 5 3" xfId="4633"/>
    <cellStyle name="千位分隔 4 2 6" xfId="4634"/>
    <cellStyle name="千位分隔 4 2 6 2" xfId="4635"/>
    <cellStyle name="千位分隔 4 2 6 3" xfId="4636"/>
    <cellStyle name="千位分隔 4 2 7" xfId="4637"/>
    <cellStyle name="千位分隔 4 2 7 2" xfId="4638"/>
    <cellStyle name="千位分隔 4 2 7 3" xfId="4639"/>
    <cellStyle name="千位分隔 4 2 8" xfId="4640"/>
    <cellStyle name="千位分隔 4 2 9" xfId="4641"/>
    <cellStyle name="千位分隔 4 3" xfId="4642"/>
    <cellStyle name="千位分隔 4 3 2" xfId="4643"/>
    <cellStyle name="千位分隔 4 3 2 2" xfId="4644"/>
    <cellStyle name="千位分隔 4 3 2 3" xfId="4645"/>
    <cellStyle name="千位分隔 4 3 3 3" xfId="4646"/>
    <cellStyle name="千位分隔 4 3 4" xfId="4647"/>
    <cellStyle name="千位分隔 4 3 4 2" xfId="4648"/>
    <cellStyle name="千位分隔 4 3 4 3" xfId="4649"/>
    <cellStyle name="千位分隔 4 3 5" xfId="4650"/>
    <cellStyle name="千位分隔 4 3 6" xfId="4651"/>
    <cellStyle name="千位分隔 4 4" xfId="4652"/>
    <cellStyle name="千位分隔 4 4 2" xfId="4653"/>
    <cellStyle name="千位分隔 4 4 2 2" xfId="4654"/>
    <cellStyle name="千位分隔 4 4 2 3" xfId="4655"/>
    <cellStyle name="千位分隔 4 4 3" xfId="4656"/>
    <cellStyle name="千位分隔 4 4 3 2" xfId="4657"/>
    <cellStyle name="千位分隔 4 4 3 3" xfId="4658"/>
    <cellStyle name="千位分隔 4 4 4 2" xfId="4659"/>
    <cellStyle name="千位分隔 4 4 4 3" xfId="4660"/>
    <cellStyle name="千位分隔 4 4 5" xfId="4661"/>
    <cellStyle name="千位分隔 4 4 6" xfId="4662"/>
    <cellStyle name="千位分隔 4 5" xfId="4663"/>
    <cellStyle name="千位分隔 4 5 2" xfId="4664"/>
    <cellStyle name="千位分隔 4 5 2 2" xfId="4665"/>
    <cellStyle name="千位分隔 4 5 2 3" xfId="4666"/>
    <cellStyle name="千位分隔 4 5 3" xfId="4667"/>
    <cellStyle name="千位分隔 4 5 3 2" xfId="4668"/>
    <cellStyle name="千位分隔 4 5 3 3" xfId="4669"/>
    <cellStyle name="千位分隔 4 5 4" xfId="4670"/>
    <cellStyle name="千位分隔 4 5 5" xfId="4671"/>
    <cellStyle name="千位分隔 4 6" xfId="4672"/>
    <cellStyle name="千位分隔 4 6 2" xfId="4673"/>
    <cellStyle name="千位分隔 4 6 2 2" xfId="4674"/>
    <cellStyle name="千位分隔 4 6 2 3" xfId="4675"/>
    <cellStyle name="千位分隔 4 6 3" xfId="4676"/>
    <cellStyle name="注释 3 2 2 4" xfId="4677"/>
    <cellStyle name="千位分隔 4 6 3 2" xfId="4678"/>
    <cellStyle name="千位分隔 4 6 3 3" xfId="4679"/>
    <cellStyle name="千位分隔 4 6 4" xfId="4680"/>
    <cellStyle name="千位分隔 4 6 4 2" xfId="4681"/>
    <cellStyle name="千位分隔 4 6 4 3" xfId="4682"/>
    <cellStyle name="千位分隔 4 6 5" xfId="4683"/>
    <cellStyle name="千位分隔 4 7" xfId="4684"/>
    <cellStyle name="千位分隔 4 7 2" xfId="4685"/>
    <cellStyle name="千位分隔 4 8" xfId="4686"/>
    <cellStyle name="千位分隔 4 8 2" xfId="4687"/>
    <cellStyle name="千位分隔 4 8 3" xfId="4688"/>
    <cellStyle name="千位分隔 4 9" xfId="4689"/>
    <cellStyle name="千位分隔 4 9 2" xfId="4690"/>
    <cellStyle name="千位分隔 4 9 3" xfId="4691"/>
    <cellStyle name="千位分隔 5" xfId="4692"/>
    <cellStyle name="千位分隔 5 2" xfId="4693"/>
    <cellStyle name="千位分隔 5 2 2" xfId="4694"/>
    <cellStyle name="千位分隔 5 2 3" xfId="4695"/>
    <cellStyle name="千位分隔 5 3" xfId="4696"/>
    <cellStyle name="千位分隔 5 3 2" xfId="4697"/>
    <cellStyle name="千位分隔 5 3 3" xfId="4698"/>
    <cellStyle name="千位分隔 5 4" xfId="4699"/>
    <cellStyle name="千位分隔 5 4 2" xfId="4700"/>
    <cellStyle name="千位分隔 5 4 3" xfId="4701"/>
    <cellStyle name="千位分隔 5 5" xfId="4702"/>
    <cellStyle name="千位分隔 5 6" xfId="4703"/>
    <cellStyle name="千位分隔 6" xfId="4704"/>
    <cellStyle name="千位分隔 6 2" xfId="4705"/>
    <cellStyle name="千位分隔 6 2 2" xfId="4706"/>
    <cellStyle name="千位分隔 6 2 3" xfId="4707"/>
    <cellStyle name="千位分隔 6 3" xfId="4708"/>
    <cellStyle name="千位分隔 6 3 2" xfId="4709"/>
    <cellStyle name="千位分隔 6 3 3" xfId="4710"/>
    <cellStyle name="千位分隔 6 4" xfId="4711"/>
    <cellStyle name="千位分隔 6 5" xfId="4712"/>
    <cellStyle name="千位分隔 7" xfId="4713"/>
    <cellStyle name="千位分隔 7 2" xfId="4714"/>
    <cellStyle name="千位分隔 7 3" xfId="4715"/>
    <cellStyle name="千位分隔 8" xfId="4716"/>
    <cellStyle name="千位分隔 8 2" xfId="4717"/>
    <cellStyle name="千位分隔 8 3" xfId="4718"/>
    <cellStyle name="千位分隔 9" xfId="4719"/>
    <cellStyle name="千位分隔 9 2" xfId="4720"/>
    <cellStyle name="千位分隔 9 3" xfId="4721"/>
    <cellStyle name="钎霖_laroux" xfId="4722"/>
    <cellStyle name="强调文字颜色 1 2" xfId="4723"/>
    <cellStyle name="强调文字颜色 1 2 2" xfId="4724"/>
    <cellStyle name="强调文字颜色 1 2 2 2" xfId="4725"/>
    <cellStyle name="强调文字颜色 1 2 2 2 2" xfId="4726"/>
    <cellStyle name="强调文字颜色 1 2 2 2 2 2" xfId="4727"/>
    <cellStyle name="强调文字颜色 1 2 2 2 3" xfId="4728"/>
    <cellStyle name="强调文字颜色 1 2 2 3 2" xfId="4729"/>
    <cellStyle name="强调文字颜色 1 2 2 4" xfId="4730"/>
    <cellStyle name="强调文字颜色 1 2 3" xfId="4731"/>
    <cellStyle name="强调文字颜色 1 2 3 2" xfId="4732"/>
    <cellStyle name="强调文字颜色 1 2 3 3" xfId="4733"/>
    <cellStyle name="强调文字颜色 1 2 3 4" xfId="4734"/>
    <cellStyle name="强调文字颜色 1 2 3 5" xfId="4735"/>
    <cellStyle name="强调文字颜色 1 2 4" xfId="4736"/>
    <cellStyle name="强调文字颜色 1 2 4 2" xfId="4737"/>
    <cellStyle name="强调文字颜色 1 2 4 2 2" xfId="4738"/>
    <cellStyle name="强调文字颜色 1 2 4 3" xfId="4739"/>
    <cellStyle name="强调文字颜色 1 2 5" xfId="4740"/>
    <cellStyle name="强调文字颜色 1 2 5 2" xfId="4741"/>
    <cellStyle name="强调文字颜色 1 2 6" xfId="4742"/>
    <cellStyle name="强调文字颜色 1 2 7" xfId="4743"/>
    <cellStyle name="强调文字颜色 1 3" xfId="4744"/>
    <cellStyle name="强调文字颜色 1 3 2" xfId="4745"/>
    <cellStyle name="强调文字颜色 1 3 2 2" xfId="4746"/>
    <cellStyle name="强调文字颜色 1 3 2 2 2 2" xfId="4747"/>
    <cellStyle name="强调文字颜色 1 3 2 2 3" xfId="4748"/>
    <cellStyle name="强调文字颜色 1 3 2 3" xfId="4749"/>
    <cellStyle name="强调文字颜色 1 3 2 3 2" xfId="4750"/>
    <cellStyle name="强调文字颜色 1 3 2 4" xfId="4751"/>
    <cellStyle name="强调文字颜色 1 3 3 2" xfId="4752"/>
    <cellStyle name="强调文字颜色 1 3 3 3" xfId="4753"/>
    <cellStyle name="强调文字颜色 1 3 4" xfId="4754"/>
    <cellStyle name="强调文字颜色 1 3 4 2" xfId="4755"/>
    <cellStyle name="强调文字颜色 1 3 5" xfId="4756"/>
    <cellStyle name="强调文字颜色 1 4" xfId="4757"/>
    <cellStyle name="强调文字颜色 1 4 2" xfId="4758"/>
    <cellStyle name="强调文字颜色 1 4 2 2" xfId="4759"/>
    <cellStyle name="强调文字颜色 1 4 2 2 2" xfId="4760"/>
    <cellStyle name="强调文字颜色 1 4 2 3" xfId="4761"/>
    <cellStyle name="强调文字颜色 1 4 3" xfId="4762"/>
    <cellStyle name="强调文字颜色 1 4 3 2" xfId="4763"/>
    <cellStyle name="强调文字颜色 1 4 4" xfId="4764"/>
    <cellStyle name="强调文字颜色 1 5" xfId="4765"/>
    <cellStyle name="强调文字颜色 1 5 2" xfId="4766"/>
    <cellStyle name="强调文字颜色 1 5 2 2" xfId="4767"/>
    <cellStyle name="强调文字颜色 1 5 2 2 2" xfId="4768"/>
    <cellStyle name="强调文字颜色 1 5 2 3" xfId="4769"/>
    <cellStyle name="强调文字颜色 1 5 3" xfId="4770"/>
    <cellStyle name="强调文字颜色 1 5 3 2" xfId="4771"/>
    <cellStyle name="强调文字颜色 1 5 4" xfId="4772"/>
    <cellStyle name="强调文字颜色 1 6" xfId="4773"/>
    <cellStyle name="强调文字颜色 1 6 2" xfId="4774"/>
    <cellStyle name="强调文字颜色 1 6 2 2" xfId="4775"/>
    <cellStyle name="强调文字颜色 1 6 3" xfId="4776"/>
    <cellStyle name="强调文字颜色 1 7" xfId="4777"/>
    <cellStyle name="强调文字颜色 1 7 2" xfId="4778"/>
    <cellStyle name="强调文字颜色 1 8" xfId="4779"/>
    <cellStyle name="强调文字颜色 1 9" xfId="4780"/>
    <cellStyle name="强调文字颜色 2 2" xfId="4781"/>
    <cellStyle name="强调文字颜色 2 2 2" xfId="4782"/>
    <cellStyle name="强调文字颜色 2 2 3" xfId="4783"/>
    <cellStyle name="强调文字颜色 2 2 4" xfId="4784"/>
    <cellStyle name="强调文字颜色 2 2 5" xfId="4785"/>
    <cellStyle name="强调文字颜色 2 2 6" xfId="4786"/>
    <cellStyle name="强调文字颜色 2 2 7" xfId="4787"/>
    <cellStyle name="强调文字颜色 2 3" xfId="4788"/>
    <cellStyle name="强调文字颜色 2 3 2" xfId="4789"/>
    <cellStyle name="强调文字颜色 2 3 2 2" xfId="4790"/>
    <cellStyle name="强调文字颜色 2 3 2 2 2" xfId="4791"/>
    <cellStyle name="强调文字颜色 2 3 2 2 2 2" xfId="4792"/>
    <cellStyle name="强调文字颜色 2 3 2 2 3" xfId="4793"/>
    <cellStyle name="强调文字颜色 2 3 2 3" xfId="4794"/>
    <cellStyle name="强调文字颜色 2 3 2 3 2" xfId="4795"/>
    <cellStyle name="强调文字颜色 2 3 2 4" xfId="4796"/>
    <cellStyle name="强调文字颜色 2 3 3" xfId="4797"/>
    <cellStyle name="强调文字颜色 2 3 3 2" xfId="4798"/>
    <cellStyle name="强调文字颜色 2 3 3 2 2" xfId="4799"/>
    <cellStyle name="强调文字颜色 2 3 3 3" xfId="4800"/>
    <cellStyle name="强调文字颜色 2 3 4" xfId="4801"/>
    <cellStyle name="强调文字颜色 2 3 4 2" xfId="4802"/>
    <cellStyle name="强调文字颜色 2 3 5" xfId="4803"/>
    <cellStyle name="强调文字颜色 2 4" xfId="4804"/>
    <cellStyle name="强调文字颜色 2 4 2" xfId="4805"/>
    <cellStyle name="强调文字颜色 2 4 2 2" xfId="4806"/>
    <cellStyle name="强调文字颜色 2 4 2 2 2" xfId="4807"/>
    <cellStyle name="强调文字颜色 2 4 2 3" xfId="4808"/>
    <cellStyle name="强调文字颜色 2 4 3" xfId="4809"/>
    <cellStyle name="强调文字颜色 2 4 3 2" xfId="4810"/>
    <cellStyle name="强调文字颜色 2 4 4" xfId="4811"/>
    <cellStyle name="强调文字颜色 2 5" xfId="4812"/>
    <cellStyle name="强调文字颜色 2 5 2" xfId="4813"/>
    <cellStyle name="强调文字颜色 2 5 2 2" xfId="4814"/>
    <cellStyle name="强调文字颜色 2 5 2 2 2" xfId="4815"/>
    <cellStyle name="强调文字颜色 2 5 2 3" xfId="4816"/>
    <cellStyle name="强调文字颜色 2 5 3" xfId="4817"/>
    <cellStyle name="强调文字颜色 2 5 3 2" xfId="4818"/>
    <cellStyle name="强调文字颜色 2 5 4" xfId="4819"/>
    <cellStyle name="强调文字颜色 2 6" xfId="4820"/>
    <cellStyle name="强调文字颜色 2 6 2" xfId="4821"/>
    <cellStyle name="强调文字颜色 2 6 2 2" xfId="4822"/>
    <cellStyle name="强调文字颜色 2 6 3" xfId="4823"/>
    <cellStyle name="强调文字颜色 2 7" xfId="4824"/>
    <cellStyle name="强调文字颜色 2 7 2" xfId="4825"/>
    <cellStyle name="强调文字颜色 2 8" xfId="4826"/>
    <cellStyle name="强调文字颜色 2 9" xfId="4827"/>
    <cellStyle name="强调文字颜色 3 2 2" xfId="4828"/>
    <cellStyle name="强调文字颜色 3 2 2 2" xfId="4829"/>
    <cellStyle name="强调文字颜色 3 2 2 2 2" xfId="4830"/>
    <cellStyle name="强调文字颜色 3 2 2 2 2 2" xfId="4831"/>
    <cellStyle name="强调文字颜色 3 2 2 2 3" xfId="4832"/>
    <cellStyle name="强调文字颜色 3 2 2 3" xfId="4833"/>
    <cellStyle name="强调文字颜色 3 2 2 3 2" xfId="4834"/>
    <cellStyle name="强调文字颜色 3 2 2 4" xfId="4835"/>
    <cellStyle name="强调文字颜色 3 2 3" xfId="4836"/>
    <cellStyle name="强调文字颜色 3 2 3 2" xfId="4837"/>
    <cellStyle name="强调文字颜色 3 2 3 2 2" xfId="4838"/>
    <cellStyle name="强调文字颜色 3 2 3 2 2 2" xfId="4839"/>
    <cellStyle name="强调文字颜色 3 2 3 2 3" xfId="4840"/>
    <cellStyle name="强调文字颜色 3 2 3 3" xfId="4841"/>
    <cellStyle name="强调文字颜色 3 2 3 3 2" xfId="4842"/>
    <cellStyle name="强调文字颜色 3 2 3 4" xfId="4843"/>
    <cellStyle name="强调文字颜色 3 2 3 5" xfId="4844"/>
    <cellStyle name="强调文字颜色 3 2 4" xfId="4845"/>
    <cellStyle name="强调文字颜色 3 2 4 2" xfId="4846"/>
    <cellStyle name="强调文字颜色 3 2 4 2 2" xfId="4847"/>
    <cellStyle name="强调文字颜色 3 2 4 3" xfId="4848"/>
    <cellStyle name="强调文字颜色 3 3 2" xfId="4849"/>
    <cellStyle name="强调文字颜色 3 3 2 2" xfId="4850"/>
    <cellStyle name="强调文字颜色 3 3 2 2 2" xfId="4851"/>
    <cellStyle name="强调文字颜色 3 3 2 2 2 2" xfId="4852"/>
    <cellStyle name="强调文字颜色 3 3 2 2 3" xfId="4853"/>
    <cellStyle name="强调文字颜色 3 3 2 3" xfId="4854"/>
    <cellStyle name="强调文字颜色 3 3 2 3 2" xfId="4855"/>
    <cellStyle name="强调文字颜色 3 3 2 4" xfId="4856"/>
    <cellStyle name="强调文字颜色 3 3 3" xfId="4857"/>
    <cellStyle name="强调文字颜色 3 3 3 2" xfId="4858"/>
    <cellStyle name="强调文字颜色 3 3 3 2 2" xfId="4859"/>
    <cellStyle name="强调文字颜色 3 3 3 3" xfId="4860"/>
    <cellStyle name="强调文字颜色 3 3 4" xfId="4861"/>
    <cellStyle name="强调文字颜色 3 3 4 2" xfId="4862"/>
    <cellStyle name="强调文字颜色 3 4" xfId="4863"/>
    <cellStyle name="强调文字颜色 3 4 2" xfId="4864"/>
    <cellStyle name="强调文字颜色 3 4 2 2" xfId="4865"/>
    <cellStyle name="强调文字颜色 3 4 2 2 2" xfId="4866"/>
    <cellStyle name="强调文字颜色 3 4 3" xfId="4867"/>
    <cellStyle name="强调文字颜色 3 4 3 2" xfId="4868"/>
    <cellStyle name="强调文字颜色 3 4 4" xfId="4869"/>
    <cellStyle name="强调文字颜色 3 5" xfId="4870"/>
    <cellStyle name="强调文字颜色 3 5 2" xfId="4871"/>
    <cellStyle name="强调文字颜色 3 5 2 2" xfId="4872"/>
    <cellStyle name="强调文字颜色 3 5 2 2 2" xfId="4873"/>
    <cellStyle name="强调文字颜色 3 5 2 3" xfId="4874"/>
    <cellStyle name="强调文字颜色 3 5 3" xfId="4875"/>
    <cellStyle name="强调文字颜色 3 5 3 2" xfId="4876"/>
    <cellStyle name="强调文字颜色 3 5 4" xfId="4877"/>
    <cellStyle name="强调文字颜色 3 6" xfId="4878"/>
    <cellStyle name="强调文字颜色 3 6 2" xfId="4879"/>
    <cellStyle name="强调文字颜色 3 6 2 2" xfId="4880"/>
    <cellStyle name="强调文字颜色 3 6 3" xfId="4881"/>
    <cellStyle name="强调文字颜色 3 7" xfId="4882"/>
    <cellStyle name="强调文字颜色 3 7 2" xfId="4883"/>
    <cellStyle name="强调文字颜色 3 8" xfId="4884"/>
    <cellStyle name="强调文字颜色 3 9" xfId="4885"/>
    <cellStyle name="强调文字颜色 4 2 2" xfId="4886"/>
    <cellStyle name="强调文字颜色 4 2 2 2" xfId="4887"/>
    <cellStyle name="强调文字颜色 4 2 2 2 2" xfId="4888"/>
    <cellStyle name="强调文字颜色 4 2 2 2 2 2" xfId="4889"/>
    <cellStyle name="强调文字颜色 4 2 2 2 3" xfId="4890"/>
    <cellStyle name="强调文字颜色 4 2 2 3" xfId="4891"/>
    <cellStyle name="强调文字颜色 4 2 2 4" xfId="4892"/>
    <cellStyle name="强调文字颜色 4 2 3" xfId="4893"/>
    <cellStyle name="强调文字颜色 4 2 3 5" xfId="4894"/>
    <cellStyle name="强调文字颜色 4 2 4" xfId="4895"/>
    <cellStyle name="强调文字颜色 4 2 4 2" xfId="4896"/>
    <cellStyle name="强调文字颜色 4 2 4 2 2" xfId="4897"/>
    <cellStyle name="强调文字颜色 4 2 4 3" xfId="4898"/>
    <cellStyle name="强调文字颜色 4 2 5 2" xfId="4899"/>
    <cellStyle name="强调文字颜色 4 2 7" xfId="4900"/>
    <cellStyle name="强调文字颜色 4 3 2" xfId="4901"/>
    <cellStyle name="强调文字颜色 4 3 2 2" xfId="4902"/>
    <cellStyle name="强调文字颜色 4 3 2 2 2" xfId="4903"/>
    <cellStyle name="强调文字颜色 4 3 2 2 2 2" xfId="4904"/>
    <cellStyle name="强调文字颜色 4 3 2 2 3" xfId="4905"/>
    <cellStyle name="强调文字颜色 4 3 2 3" xfId="4906"/>
    <cellStyle name="强调文字颜色 4 3 2 3 2" xfId="4907"/>
    <cellStyle name="强调文字颜色 4 3 2 4" xfId="4908"/>
    <cellStyle name="强调文字颜色 4 3 3" xfId="4909"/>
    <cellStyle name="强调文字颜色 4 3 3 2" xfId="4910"/>
    <cellStyle name="强调文字颜色 4 3 3 2 2" xfId="4911"/>
    <cellStyle name="强调文字颜色 4 3 3 3" xfId="4912"/>
    <cellStyle name="强调文字颜色 4 3 4" xfId="4913"/>
    <cellStyle name="强调文字颜色 4 3 4 2" xfId="4914"/>
    <cellStyle name="强调文字颜色 4 4" xfId="4915"/>
    <cellStyle name="强调文字颜色 4 4 2" xfId="4916"/>
    <cellStyle name="强调文字颜色 4 4 2 2" xfId="4917"/>
    <cellStyle name="强调文字颜色 4 4 2 2 2" xfId="4918"/>
    <cellStyle name="强调文字颜色 4 4 2 3" xfId="4919"/>
    <cellStyle name="强调文字颜色 4 4 3" xfId="4920"/>
    <cellStyle name="强调文字颜色 4 4 3 2" xfId="4921"/>
    <cellStyle name="强调文字颜色 4 4 4" xfId="4922"/>
    <cellStyle name="强调文字颜色 4 5" xfId="4923"/>
    <cellStyle name="强调文字颜色 4 5 2" xfId="4924"/>
    <cellStyle name="强调文字颜色 4 5 2 2" xfId="4925"/>
    <cellStyle name="强调文字颜色 4 5 2 2 2" xfId="4926"/>
    <cellStyle name="强调文字颜色 4 5 2 3" xfId="4927"/>
    <cellStyle name="强调文字颜色 4 5 3" xfId="4928"/>
    <cellStyle name="强调文字颜色 4 5 3 2" xfId="4929"/>
    <cellStyle name="强调文字颜色 4 5 4" xfId="4930"/>
    <cellStyle name="强调文字颜色 4 6" xfId="4931"/>
    <cellStyle name="强调文字颜色 4 6 2" xfId="4932"/>
    <cellStyle name="强调文字颜色 4 6 2 2" xfId="4933"/>
    <cellStyle name="强调文字颜色 4 6 3" xfId="4934"/>
    <cellStyle name="强调文字颜色 4 7" xfId="4935"/>
    <cellStyle name="强调文字颜色 4 7 2" xfId="4936"/>
    <cellStyle name="强调文字颜色 4 8" xfId="4937"/>
    <cellStyle name="强调文字颜色 4 9" xfId="4938"/>
    <cellStyle name="强调文字颜色 5 2 2" xfId="4939"/>
    <cellStyle name="强调文字颜色 5 2 2 2" xfId="4940"/>
    <cellStyle name="强调文字颜色 5 2 2 2 2" xfId="4941"/>
    <cellStyle name="强调文字颜色 5 2 2 2 2 2" xfId="4942"/>
    <cellStyle name="强调文字颜色 5 2 2 2 3" xfId="4943"/>
    <cellStyle name="强调文字颜色 5 2 2 3" xfId="4944"/>
    <cellStyle name="强调文字颜色 5 2 2 3 2" xfId="4945"/>
    <cellStyle name="强调文字颜色 5 2 2 4" xfId="4946"/>
    <cellStyle name="强调文字颜色 5 2 3 2" xfId="4947"/>
    <cellStyle name="强调文字颜色 5 2 3 2 2" xfId="4948"/>
    <cellStyle name="强调文字颜色 5 2 3 2 2 2" xfId="4949"/>
    <cellStyle name="强调文字颜色 5 2 3 2 3" xfId="4950"/>
    <cellStyle name="强调文字颜色 5 2 3 3" xfId="4951"/>
    <cellStyle name="强调文字颜色 5 2 3 3 2" xfId="4952"/>
    <cellStyle name="强调文字颜色 5 2 3 4" xfId="4953"/>
    <cellStyle name="强调文字颜色 5 2 3 5" xfId="4954"/>
    <cellStyle name="强调文字颜色 5 2 4" xfId="4955"/>
    <cellStyle name="强调文字颜色 5 2 4 2" xfId="4956"/>
    <cellStyle name="强调文字颜色 5 2 4 2 2" xfId="4957"/>
    <cellStyle name="强调文字颜色 5 2 4 3" xfId="4958"/>
    <cellStyle name="输出 6 2 2" xfId="4959"/>
    <cellStyle name="强调文字颜色 5 2 5 2" xfId="4960"/>
    <cellStyle name="强调文字颜色 5 2 7" xfId="4961"/>
    <cellStyle name="强调文字颜色 5 3 2" xfId="4962"/>
    <cellStyle name="强调文字颜色 5 3 2 2" xfId="4963"/>
    <cellStyle name="强调文字颜色 5 3 2 2 2" xfId="4964"/>
    <cellStyle name="强调文字颜色 5 3 2 2 2 2" xfId="4965"/>
    <cellStyle name="强调文字颜色 5 3 2 2 3" xfId="4966"/>
    <cellStyle name="强调文字颜色 5 3 2 3" xfId="4967"/>
    <cellStyle name="强调文字颜色 5 3 2 4" xfId="4968"/>
    <cellStyle name="强调文字颜色 5 3 3" xfId="4969"/>
    <cellStyle name="强调文字颜色 5 3 3 2" xfId="4970"/>
    <cellStyle name="强调文字颜色 5 3 3 2 2" xfId="4971"/>
    <cellStyle name="强调文字颜色 5 3 3 3" xfId="4972"/>
    <cellStyle name="强调文字颜色 5 3 4" xfId="4973"/>
    <cellStyle name="强调文字颜色 5 3 4 2" xfId="4974"/>
    <cellStyle name="强调文字颜色 5 4" xfId="4975"/>
    <cellStyle name="强调文字颜色 5 4 2" xfId="4976"/>
    <cellStyle name="强调文字颜色 5 4 2 2" xfId="4977"/>
    <cellStyle name="强调文字颜色 5 4 2 2 2" xfId="4978"/>
    <cellStyle name="强调文字颜色 5 4 2 3" xfId="4979"/>
    <cellStyle name="强调文字颜色 5 4 3" xfId="4980"/>
    <cellStyle name="强调文字颜色 5 4 3 2" xfId="4981"/>
    <cellStyle name="强调文字颜色 5 4 4" xfId="4982"/>
    <cellStyle name="强调文字颜色 5 5" xfId="4983"/>
    <cellStyle name="强调文字颜色 5 5 2 2" xfId="4984"/>
    <cellStyle name="强调文字颜色 5 5 2 2 2" xfId="4985"/>
    <cellStyle name="强调文字颜色 5 5 2 3" xfId="4986"/>
    <cellStyle name="强调文字颜色 5 5 3" xfId="4987"/>
    <cellStyle name="强调文字颜色 5 5 3 2" xfId="4988"/>
    <cellStyle name="强调文字颜色 5 5 4" xfId="4989"/>
    <cellStyle name="强调文字颜色 5 6" xfId="4990"/>
    <cellStyle name="强调文字颜色 5 6 2" xfId="4991"/>
    <cellStyle name="强调文字颜色 5 6 2 2" xfId="4992"/>
    <cellStyle name="强调文字颜色 5 6 3" xfId="4993"/>
    <cellStyle name="强调文字颜色 5 7 2" xfId="4994"/>
    <cellStyle name="强调文字颜色 5 8" xfId="4995"/>
    <cellStyle name="强调文字颜色 5 9" xfId="4996"/>
    <cellStyle name="强调文字颜色 6 2" xfId="4997"/>
    <cellStyle name="强调文字颜色 6 2 2" xfId="4998"/>
    <cellStyle name="强调文字颜色 6 2 2 2" xfId="4999"/>
    <cellStyle name="强调文字颜色 6 2 2 2 2" xfId="5000"/>
    <cellStyle name="强调文字颜色 6 2 2 2 2 2" xfId="5001"/>
    <cellStyle name="强调文字颜色 6 2 2 2 3" xfId="5002"/>
    <cellStyle name="强调文字颜色 6 2 2 3" xfId="5003"/>
    <cellStyle name="强调文字颜色 6 2 2 3 2" xfId="5004"/>
    <cellStyle name="强调文字颜色 6 2 2 4" xfId="5005"/>
    <cellStyle name="强调文字颜色 6 2 3" xfId="5006"/>
    <cellStyle name="强调文字颜色 6 2 3 2" xfId="5007"/>
    <cellStyle name="强调文字颜色 6 2 3 2 2" xfId="5008"/>
    <cellStyle name="强调文字颜色 6 2 3 2 2 2" xfId="5009"/>
    <cellStyle name="强调文字颜色 6 2 3 2 3" xfId="5010"/>
    <cellStyle name="强调文字颜色 6 2 3 3" xfId="5011"/>
    <cellStyle name="强调文字颜色 6 2 3 3 2" xfId="5012"/>
    <cellStyle name="强调文字颜色 6 2 3 4" xfId="5013"/>
    <cellStyle name="强调文字颜色 6 2 3 5" xfId="5014"/>
    <cellStyle name="强调文字颜色 6 2 4" xfId="5015"/>
    <cellStyle name="强调文字颜色 6 2 4 2" xfId="5016"/>
    <cellStyle name="强调文字颜色 6 2 4 2 2" xfId="5017"/>
    <cellStyle name="强调文字颜色 6 2 4 3" xfId="5018"/>
    <cellStyle name="强调文字颜色 6 2 5 2" xfId="5019"/>
    <cellStyle name="强调文字颜色 6 2 7" xfId="5020"/>
    <cellStyle name="强调文字颜色 6 3" xfId="5021"/>
    <cellStyle name="强调文字颜色 6 3 2" xfId="5022"/>
    <cellStyle name="强调文字颜色 6 3 2 2" xfId="5023"/>
    <cellStyle name="强调文字颜色 6 3 2 2 2" xfId="5024"/>
    <cellStyle name="强调文字颜色 6 3 2 2 2 2" xfId="5025"/>
    <cellStyle name="强调文字颜色 6 3 2 2 3" xfId="5026"/>
    <cellStyle name="强调文字颜色 6 3 2 3" xfId="5027"/>
    <cellStyle name="强调文字颜色 6 3 2 3 2" xfId="5028"/>
    <cellStyle name="强调文字颜色 6 3 2 4" xfId="5029"/>
    <cellStyle name="强调文字颜色 6 3 3" xfId="5030"/>
    <cellStyle name="强调文字颜色 6 3 3 2" xfId="5031"/>
    <cellStyle name="强调文字颜色 6 3 3 2 2" xfId="5032"/>
    <cellStyle name="强调文字颜色 6 3 3 3" xfId="5033"/>
    <cellStyle name="强调文字颜色 6 3 4" xfId="5034"/>
    <cellStyle name="强调文字颜色 6 3 4 2" xfId="5035"/>
    <cellStyle name="强调文字颜色 6 4" xfId="5036"/>
    <cellStyle name="强调文字颜色 6 4 2" xfId="5037"/>
    <cellStyle name="强调文字颜色 6 4 2 2" xfId="5038"/>
    <cellStyle name="强调文字颜色 6 4 2 2 2" xfId="5039"/>
    <cellStyle name="强调文字颜色 6 4 2 3" xfId="5040"/>
    <cellStyle name="强调文字颜色 6 4 3" xfId="5041"/>
    <cellStyle name="强调文字颜色 6 4 3 2" xfId="5042"/>
    <cellStyle name="强调文字颜色 6 4 4" xfId="5043"/>
    <cellStyle name="强调文字颜色 6 5" xfId="5044"/>
    <cellStyle name="强调文字颜色 6 5 2" xfId="5045"/>
    <cellStyle name="强调文字颜色 6 5 2 2" xfId="5046"/>
    <cellStyle name="强调文字颜色 6 5 2 2 2" xfId="5047"/>
    <cellStyle name="强调文字颜色 6 5 2 3" xfId="5048"/>
    <cellStyle name="强调文字颜色 6 5 3" xfId="5049"/>
    <cellStyle name="强调文字颜色 6 5 3 2" xfId="5050"/>
    <cellStyle name="强调文字颜色 6 5 4" xfId="5051"/>
    <cellStyle name="强调文字颜色 6 6" xfId="5052"/>
    <cellStyle name="强调文字颜色 6 6 2" xfId="5053"/>
    <cellStyle name="强调文字颜色 6 6 2 2" xfId="5054"/>
    <cellStyle name="强调文字颜色 6 6 3" xfId="5055"/>
    <cellStyle name="强调文字颜色 6 7" xfId="5056"/>
    <cellStyle name="强调文字颜色 6 7 2" xfId="5057"/>
    <cellStyle name="强调文字颜色 6 8" xfId="5058"/>
    <cellStyle name="强调文字颜色 6 9" xfId="5059"/>
    <cellStyle name="适中 2" xfId="5060"/>
    <cellStyle name="适中 2 2" xfId="5061"/>
    <cellStyle name="适中 2 2 2" xfId="5062"/>
    <cellStyle name="适中 2 2 2 2" xfId="5063"/>
    <cellStyle name="适中 2 2 2 2 2" xfId="5064"/>
    <cellStyle name="适中 2 2 2 3" xfId="5065"/>
    <cellStyle name="适中 2 2 3" xfId="5066"/>
    <cellStyle name="适中 2 2 3 2" xfId="5067"/>
    <cellStyle name="适中 2 2 4" xfId="5068"/>
    <cellStyle name="适中 2 3" xfId="5069"/>
    <cellStyle name="适中 2 3 2" xfId="5070"/>
    <cellStyle name="适中 2 3 2 2" xfId="5071"/>
    <cellStyle name="适中 2 3 3" xfId="5072"/>
    <cellStyle name="适中 2 4" xfId="5073"/>
    <cellStyle name="适中 2 4 2" xfId="5074"/>
    <cellStyle name="适中 2 5" xfId="5075"/>
    <cellStyle name="适中 3" xfId="5076"/>
    <cellStyle name="适中 3 2" xfId="5077"/>
    <cellStyle name="适中 3 2 2" xfId="5078"/>
    <cellStyle name="适中 3 2 2 3" xfId="5079"/>
    <cellStyle name="适中 3 2 3" xfId="5080"/>
    <cellStyle name="适中 3 2 3 2" xfId="5081"/>
    <cellStyle name="适中 3 2 4" xfId="5082"/>
    <cellStyle name="适中 3 3" xfId="5083"/>
    <cellStyle name="适中 3 3 2" xfId="5084"/>
    <cellStyle name="适中 3 3 2 2" xfId="5085"/>
    <cellStyle name="适中 3 3 3" xfId="5086"/>
    <cellStyle name="适中 3 4" xfId="5087"/>
    <cellStyle name="适中 3 4 2" xfId="5088"/>
    <cellStyle name="适中 3 5" xfId="5089"/>
    <cellStyle name="适中 4" xfId="5090"/>
    <cellStyle name="适中 4 2" xfId="5091"/>
    <cellStyle name="适中 4 2 2" xfId="5092"/>
    <cellStyle name="适中 4 2 2 2" xfId="5093"/>
    <cellStyle name="适中 4 2 3" xfId="5094"/>
    <cellStyle name="适中 4 3" xfId="5095"/>
    <cellStyle name="适中 4 3 2" xfId="5096"/>
    <cellStyle name="适中 4 4" xfId="5097"/>
    <cellStyle name="适中 5" xfId="5098"/>
    <cellStyle name="适中 5 2" xfId="5099"/>
    <cellStyle name="适中 5 2 2" xfId="5100"/>
    <cellStyle name="适中 5 2 2 2" xfId="5101"/>
    <cellStyle name="适中 5 2 3" xfId="5102"/>
    <cellStyle name="适中 5 3" xfId="5103"/>
    <cellStyle name="适中 5 3 2" xfId="5104"/>
    <cellStyle name="适中 5 4" xfId="5105"/>
    <cellStyle name="适中 6 2" xfId="5106"/>
    <cellStyle name="适中 6 2 2" xfId="5107"/>
    <cellStyle name="适中 6 3" xfId="5108"/>
    <cellStyle name="适中 7 2" xfId="5109"/>
    <cellStyle name="适中 8" xfId="5110"/>
    <cellStyle name="输出 2" xfId="5111"/>
    <cellStyle name="输出 2 2" xfId="5112"/>
    <cellStyle name="输出 2 2 2" xfId="5113"/>
    <cellStyle name="输出 2 2 2 2" xfId="5114"/>
    <cellStyle name="输出 2 2 2 3" xfId="5115"/>
    <cellStyle name="输出 2 2 3" xfId="5116"/>
    <cellStyle name="输出 2 2 3 2" xfId="5117"/>
    <cellStyle name="输出 2 2 4" xfId="5118"/>
    <cellStyle name="输出 2 3" xfId="5119"/>
    <cellStyle name="输出 2 3 2" xfId="5120"/>
    <cellStyle name="输出 2 3 2 2" xfId="5121"/>
    <cellStyle name="输出 2 3 2 2 2" xfId="5122"/>
    <cellStyle name="输出 2 3 3" xfId="5123"/>
    <cellStyle name="输出 2 3 3 2" xfId="5124"/>
    <cellStyle name="输出 2 4" xfId="5125"/>
    <cellStyle name="输出 2 4 2" xfId="5126"/>
    <cellStyle name="输出 2 4 2 2" xfId="5127"/>
    <cellStyle name="输出 2 4 3" xfId="5128"/>
    <cellStyle name="输出 2 5" xfId="5129"/>
    <cellStyle name="输出 2 5 2" xfId="5130"/>
    <cellStyle name="输出 2 6" xfId="5131"/>
    <cellStyle name="输出 2 7" xfId="5132"/>
    <cellStyle name="输出 3" xfId="5133"/>
    <cellStyle name="输出 3 2" xfId="5134"/>
    <cellStyle name="输出 3 2 2" xfId="5135"/>
    <cellStyle name="输出 3 2 2 2" xfId="5136"/>
    <cellStyle name="输出 3 2 2 2 2" xfId="5137"/>
    <cellStyle name="输出 3 2 3" xfId="5138"/>
    <cellStyle name="输出 3 2 3 2" xfId="5139"/>
    <cellStyle name="输出 3 2 4" xfId="5140"/>
    <cellStyle name="输出 3 3" xfId="5141"/>
    <cellStyle name="输出 3 3 2" xfId="5142"/>
    <cellStyle name="输出 3 3 2 2" xfId="5143"/>
    <cellStyle name="输出 3 3 3" xfId="5144"/>
    <cellStyle name="输出 3 4" xfId="5145"/>
    <cellStyle name="输出 3 4 2" xfId="5146"/>
    <cellStyle name="输出 3 5" xfId="5147"/>
    <cellStyle name="输出 4" xfId="5148"/>
    <cellStyle name="输出 4 2" xfId="5149"/>
    <cellStyle name="输出 4 2 2" xfId="5150"/>
    <cellStyle name="输出 4 2 2 2" xfId="5151"/>
    <cellStyle name="输出 4 2 3" xfId="5152"/>
    <cellStyle name="输出 4 3" xfId="5153"/>
    <cellStyle name="输出 4 3 2" xfId="5154"/>
    <cellStyle name="输出 4 4" xfId="5155"/>
    <cellStyle name="输出 5" xfId="5156"/>
    <cellStyle name="输出 5 2" xfId="5157"/>
    <cellStyle name="输出 5 2 2" xfId="5158"/>
    <cellStyle name="输出 5 2 2 2" xfId="5159"/>
    <cellStyle name="输出 5 2 3" xfId="5160"/>
    <cellStyle name="输出 5 3" xfId="5161"/>
    <cellStyle name="输出 5 3 2" xfId="5162"/>
    <cellStyle name="输出 5 4" xfId="5163"/>
    <cellStyle name="输入 2 2 2" xfId="5164"/>
    <cellStyle name="输入 2 2 2 2" xfId="5165"/>
    <cellStyle name="输入 2 2 2 2 2" xfId="5166"/>
    <cellStyle name="输入 2 2 3" xfId="5167"/>
    <cellStyle name="输入 2 2 3 2" xfId="5168"/>
    <cellStyle name="输入 2 2 4" xfId="5169"/>
    <cellStyle name="输入 2 3" xfId="5170"/>
    <cellStyle name="输入 2 3 2" xfId="5171"/>
    <cellStyle name="输入 2 3 2 2" xfId="5172"/>
    <cellStyle name="输入 2 3 3" xfId="5173"/>
    <cellStyle name="输入 2 4" xfId="5174"/>
    <cellStyle name="输入 2 4 2" xfId="5175"/>
    <cellStyle name="输入 3 2" xfId="5176"/>
    <cellStyle name="输入 3 2 2" xfId="5177"/>
    <cellStyle name="输入 3 2 2 2" xfId="5178"/>
    <cellStyle name="输入 3 2 2 2 2" xfId="5179"/>
    <cellStyle name="输入 3 2 2 3" xfId="5180"/>
    <cellStyle name="输入 3 2 3" xfId="5181"/>
    <cellStyle name="输入 3 2 3 2" xfId="5182"/>
    <cellStyle name="输入 3 2 4" xfId="5183"/>
    <cellStyle name="输入 3 3" xfId="5184"/>
    <cellStyle name="输入 3 3 2 2" xfId="5185"/>
    <cellStyle name="输入 3 3 3" xfId="5186"/>
    <cellStyle name="输入 3 4" xfId="5187"/>
    <cellStyle name="输入 3 4 2" xfId="5188"/>
    <cellStyle name="输入 4" xfId="5189"/>
    <cellStyle name="输入 4 2" xfId="5190"/>
    <cellStyle name="输入 4 2 2" xfId="5191"/>
    <cellStyle name="输入 4 2 2 2" xfId="5192"/>
    <cellStyle name="输入 4 2 3" xfId="5193"/>
    <cellStyle name="输入 4 3" xfId="5194"/>
    <cellStyle name="输入 4 3 2" xfId="5195"/>
    <cellStyle name="输入 4 4" xfId="5196"/>
    <cellStyle name="输入 5" xfId="5197"/>
    <cellStyle name="输入 5 2" xfId="5198"/>
    <cellStyle name="输入 6 3" xfId="5199"/>
    <cellStyle name="输入 5 2 2" xfId="5200"/>
    <cellStyle name="输入 5 2 2 2" xfId="5201"/>
    <cellStyle name="输入 5 2 3" xfId="5202"/>
    <cellStyle name="输入 5 3" xfId="5203"/>
    <cellStyle name="注释 4" xfId="5204"/>
    <cellStyle name="输入 5 3 2" xfId="5205"/>
    <cellStyle name="输入 5 4" xfId="5206"/>
    <cellStyle name="输入 6" xfId="5207"/>
    <cellStyle name="输入 6 2" xfId="5208"/>
    <cellStyle name="输入 6 2 2" xfId="5209"/>
    <cellStyle name="输入 7" xfId="5210"/>
    <cellStyle name="注释 3" xfId="5211"/>
    <cellStyle name="输入 7 2" xfId="5212"/>
    <cellStyle name="输入 8" xfId="5213"/>
    <cellStyle name="数字" xfId="5214"/>
    <cellStyle name="数字 2" xfId="5215"/>
    <cellStyle name="数字 2 2" xfId="5216"/>
    <cellStyle name="数字 2 2 2" xfId="5217"/>
    <cellStyle name="数字 2 2 2 2" xfId="5218"/>
    <cellStyle name="数字 2 2 3" xfId="5219"/>
    <cellStyle name="数字 2 3" xfId="5220"/>
    <cellStyle name="数字 2 3 2" xfId="5221"/>
    <cellStyle name="数字 2 4" xfId="5222"/>
    <cellStyle name="数字 3" xfId="5223"/>
    <cellStyle name="数字 3 2" xfId="5224"/>
    <cellStyle name="数字 3 2 2" xfId="5225"/>
    <cellStyle name="数字 3 3" xfId="5226"/>
    <cellStyle name="数字 4" xfId="5227"/>
    <cellStyle name="数字 4 2" xfId="5228"/>
    <cellStyle name="数字 5" xfId="5229"/>
    <cellStyle name="未定义" xfId="5230"/>
    <cellStyle name="未定义 2" xfId="5231"/>
    <cellStyle name="小数 2" xfId="5232"/>
    <cellStyle name="小数 2 2" xfId="5233"/>
    <cellStyle name="小数 2 2 2" xfId="5234"/>
    <cellStyle name="小数 2 2 2 2" xfId="5235"/>
    <cellStyle name="小数 2 2 3" xfId="5236"/>
    <cellStyle name="小数 2 3" xfId="5237"/>
    <cellStyle name="小数 2 3 2" xfId="5238"/>
    <cellStyle name="小数 2 4" xfId="5239"/>
    <cellStyle name="小数 3" xfId="5240"/>
    <cellStyle name="小数 3 2" xfId="5241"/>
    <cellStyle name="小数 3 2 2" xfId="5242"/>
    <cellStyle name="小数 3 3" xfId="5243"/>
    <cellStyle name="样式 1 2" xfId="5244"/>
    <cellStyle name="着色 1" xfId="5245"/>
    <cellStyle name="着色 1 2" xfId="5246"/>
    <cellStyle name="着色 2" xfId="5247"/>
    <cellStyle name="着色 2 2" xfId="5248"/>
    <cellStyle name="着色 3" xfId="5249"/>
    <cellStyle name="着色 3 2" xfId="5250"/>
    <cellStyle name="着色 4" xfId="5251"/>
    <cellStyle name="着色 4 2" xfId="5252"/>
    <cellStyle name="着色 5" xfId="5253"/>
    <cellStyle name="着色 5 2" xfId="5254"/>
    <cellStyle name="着色 6" xfId="5255"/>
    <cellStyle name="着色 6 2" xfId="5256"/>
    <cellStyle name="寘嬫愗傝 [0.00]_Region Orders (2)" xfId="5257"/>
    <cellStyle name="注释 10" xfId="5258"/>
    <cellStyle name="注释 11" xfId="5259"/>
    <cellStyle name="注释 2" xfId="5260"/>
    <cellStyle name="注释 2 2" xfId="5261"/>
    <cellStyle name="注释 2 2 2" xfId="5262"/>
    <cellStyle name="注释 2 2 2 2" xfId="5263"/>
    <cellStyle name="注释 2 2 2 2 2" xfId="5264"/>
    <cellStyle name="注释 2 2 2 2 3" xfId="5265"/>
    <cellStyle name="注释 2 2 2 3" xfId="5266"/>
    <cellStyle name="注释 2 2 3" xfId="5267"/>
    <cellStyle name="注释 2 2 3 2" xfId="5268"/>
    <cellStyle name="注释 2 2 3 3" xfId="5269"/>
    <cellStyle name="注释 2 2 4" xfId="5270"/>
    <cellStyle name="注释 2 2 5" xfId="5271"/>
    <cellStyle name="注释 2 2 6" xfId="5272"/>
    <cellStyle name="注释 2 3" xfId="5273"/>
    <cellStyle name="注释 2 3 2" xfId="5274"/>
    <cellStyle name="注释 2 3 2 2" xfId="5275"/>
    <cellStyle name="注释 2 3 2 3" xfId="5276"/>
    <cellStyle name="注释 2 3 3" xfId="5277"/>
    <cellStyle name="注释 2 3 4" xfId="5278"/>
    <cellStyle name="注释 2 3 5" xfId="5279"/>
    <cellStyle name="注释 2 4" xfId="5280"/>
    <cellStyle name="注释 2 4 2" xfId="5281"/>
    <cellStyle name="注释 2 4 4" xfId="5282"/>
    <cellStyle name="注释 2 5" xfId="5283"/>
    <cellStyle name="注释 2 6" xfId="5284"/>
    <cellStyle name="注释 3 2" xfId="5285"/>
    <cellStyle name="注释 3 2 2" xfId="5286"/>
    <cellStyle name="注释 3 2 2 2" xfId="5287"/>
    <cellStyle name="注释 3 2 2 2 2" xfId="5288"/>
    <cellStyle name="注释 3 2 2 2 3" xfId="5289"/>
    <cellStyle name="注释 3 2 2 3" xfId="5290"/>
    <cellStyle name="注释 3 2 3" xfId="5291"/>
    <cellStyle name="注释 3 2 3 2" xfId="5292"/>
    <cellStyle name="注释 3 2 3 3" xfId="5293"/>
    <cellStyle name="注释 3 2 4" xfId="5294"/>
    <cellStyle name="注释 3 2 5" xfId="5295"/>
    <cellStyle name="注释 3 3" xfId="5296"/>
    <cellStyle name="注释 3 3 2" xfId="5297"/>
    <cellStyle name="注释 3 3 2 2" xfId="5298"/>
    <cellStyle name="注释 3 3 2 3" xfId="5299"/>
    <cellStyle name="注释 3 3 3" xfId="5300"/>
    <cellStyle name="注释 3 3 4" xfId="5301"/>
    <cellStyle name="注释 3 4" xfId="5302"/>
    <cellStyle name="注释 3 4 2" xfId="5303"/>
    <cellStyle name="注释 3 4 3" xfId="5304"/>
    <cellStyle name="注释 3 5" xfId="5305"/>
    <cellStyle name="注释 3 6" xfId="5306"/>
    <cellStyle name="注释 4 2" xfId="5307"/>
    <cellStyle name="注释 4 2 2" xfId="5308"/>
    <cellStyle name="注释 4 2 2 2" xfId="5309"/>
    <cellStyle name="注释 4 2 2 3" xfId="5310"/>
    <cellStyle name="注释 4 2 3" xfId="5311"/>
    <cellStyle name="注释 4 2 4" xfId="5312"/>
    <cellStyle name="注释 4 3" xfId="5313"/>
    <cellStyle name="注释 4 3 2" xfId="5314"/>
    <cellStyle name="注释 4 3 3" xfId="5315"/>
    <cellStyle name="注释 4 4" xfId="5316"/>
    <cellStyle name="注释 4 5" xfId="5317"/>
    <cellStyle name="注释 5" xfId="5318"/>
    <cellStyle name="注释 5 2" xfId="5319"/>
    <cellStyle name="注释 5 2 2" xfId="5320"/>
    <cellStyle name="注释 5 2 2 2" xfId="5321"/>
    <cellStyle name="注释 5 2 2 3" xfId="5322"/>
    <cellStyle name="注释 5 2 3" xfId="5323"/>
    <cellStyle name="注释 5 2 4" xfId="5324"/>
    <cellStyle name="注释 5 3" xfId="5325"/>
    <cellStyle name="注释 5 3 2" xfId="5326"/>
    <cellStyle name="注释 5 3 3" xfId="5327"/>
    <cellStyle name="注释 5 4" xfId="5328"/>
    <cellStyle name="注释 5 5" xfId="5329"/>
    <cellStyle name="注释 6 2" xfId="5330"/>
    <cellStyle name="注释 6 2 2" xfId="5331"/>
    <cellStyle name="注释 6 2 3" xfId="5332"/>
    <cellStyle name="注释 6 3" xfId="5333"/>
    <cellStyle name="注释 6 4" xfId="5334"/>
    <cellStyle name="注释 7 2" xfId="5335"/>
    <cellStyle name="注释 7 3" xfId="5336"/>
    <cellStyle name="注释 8" xfId="5337"/>
    <cellStyle name="注释 9" xfId="5338"/>
  </cellStyles>
  <dxfs count="2">
    <dxf>
      <font>
        <b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85" zoomScaleNormal="85" topLeftCell="A13" workbookViewId="0">
      <selection activeCell="E34" sqref="E34"/>
    </sheetView>
  </sheetViews>
  <sheetFormatPr defaultColWidth="9" defaultRowHeight="14.25"/>
  <cols>
    <col min="1" max="1" width="5.625" style="292" customWidth="1"/>
    <col min="2" max="2" width="62" style="293" customWidth="1"/>
    <col min="3" max="3" width="14.25" style="292" customWidth="1"/>
    <col min="4" max="8" width="9" style="293"/>
    <col min="9" max="9" width="58.625" style="293" customWidth="1"/>
    <col min="10" max="16384" width="9" style="293"/>
  </cols>
  <sheetData>
    <row r="1" spans="1:1">
      <c r="A1" s="292" t="s">
        <v>0</v>
      </c>
    </row>
    <row r="2" s="290" customFormat="1" ht="22.5" spans="1:3">
      <c r="A2" s="294" t="s">
        <v>1</v>
      </c>
      <c r="B2" s="294"/>
      <c r="C2" s="294"/>
    </row>
    <row r="3" spans="1:2">
      <c r="A3" s="295"/>
      <c r="B3" s="295"/>
    </row>
    <row r="4" ht="25.15" customHeight="1" spans="1:3">
      <c r="A4" s="296" t="s">
        <v>2</v>
      </c>
      <c r="B4" s="296"/>
      <c r="C4" s="297" t="s">
        <v>3</v>
      </c>
    </row>
    <row r="5" s="291" customFormat="1" ht="25.15" customHeight="1" spans="1:3">
      <c r="A5" s="298" t="s">
        <v>4</v>
      </c>
      <c r="B5" s="299" t="s">
        <v>5</v>
      </c>
      <c r="C5" s="300" t="s">
        <v>6</v>
      </c>
    </row>
    <row r="6" s="291" customFormat="1" ht="25.15" customHeight="1" spans="1:3">
      <c r="A6" s="298" t="s">
        <v>7</v>
      </c>
      <c r="B6" s="299" t="s">
        <v>8</v>
      </c>
      <c r="C6" s="300" t="s">
        <v>6</v>
      </c>
    </row>
    <row r="7" s="291" customFormat="1" ht="25.15" customHeight="1" spans="1:3">
      <c r="A7" s="298" t="s">
        <v>9</v>
      </c>
      <c r="B7" s="299" t="s">
        <v>10</v>
      </c>
      <c r="C7" s="300" t="s">
        <v>11</v>
      </c>
    </row>
    <row r="8" s="291" customFormat="1" ht="25.15" customHeight="1" spans="1:3">
      <c r="A8" s="298" t="s">
        <v>12</v>
      </c>
      <c r="B8" s="299" t="s">
        <v>13</v>
      </c>
      <c r="C8" s="300" t="s">
        <v>6</v>
      </c>
    </row>
    <row r="9" s="291" customFormat="1" ht="25.15" customHeight="1" spans="1:3">
      <c r="A9" s="298" t="s">
        <v>14</v>
      </c>
      <c r="B9" s="299" t="s">
        <v>15</v>
      </c>
      <c r="C9" s="300" t="s">
        <v>6</v>
      </c>
    </row>
    <row r="10" s="291" customFormat="1" ht="25.15" customHeight="1" spans="1:3">
      <c r="A10" s="298" t="s">
        <v>16</v>
      </c>
      <c r="B10" s="299" t="s">
        <v>17</v>
      </c>
      <c r="C10" s="300" t="s">
        <v>6</v>
      </c>
    </row>
    <row r="11" s="291" customFormat="1" ht="25.15" customHeight="1" spans="1:3">
      <c r="A11" s="298" t="s">
        <v>18</v>
      </c>
      <c r="B11" s="299" t="s">
        <v>19</v>
      </c>
      <c r="C11" s="300" t="s">
        <v>6</v>
      </c>
    </row>
    <row r="12" s="291" customFormat="1" ht="25.15" customHeight="1" spans="1:3">
      <c r="A12" s="298" t="s">
        <v>20</v>
      </c>
      <c r="B12" s="299" t="s">
        <v>21</v>
      </c>
      <c r="C12" s="300" t="s">
        <v>6</v>
      </c>
    </row>
    <row r="13" s="291" customFormat="1" ht="25.15" customHeight="1" spans="1:3">
      <c r="A13" s="298" t="s">
        <v>22</v>
      </c>
      <c r="B13" s="299" t="s">
        <v>23</v>
      </c>
      <c r="C13" s="300" t="s">
        <v>11</v>
      </c>
    </row>
    <row r="14" s="291" customFormat="1" ht="25.15" customHeight="1" spans="1:3">
      <c r="A14" s="298" t="s">
        <v>24</v>
      </c>
      <c r="B14" s="299" t="s">
        <v>25</v>
      </c>
      <c r="C14" s="300" t="s">
        <v>11</v>
      </c>
    </row>
    <row r="15" s="291" customFormat="1" ht="25.15" customHeight="1" spans="1:3">
      <c r="A15" s="298" t="s">
        <v>26</v>
      </c>
      <c r="B15" s="299" t="s">
        <v>27</v>
      </c>
      <c r="C15" s="300" t="s">
        <v>6</v>
      </c>
    </row>
    <row r="16" s="291" customFormat="1" ht="25.15" customHeight="1" spans="1:3">
      <c r="A16" s="298" t="s">
        <v>28</v>
      </c>
      <c r="B16" s="299" t="s">
        <v>29</v>
      </c>
      <c r="C16" s="300" t="s">
        <v>6</v>
      </c>
    </row>
    <row r="17" s="291" customFormat="1" ht="25.15" customHeight="1" spans="1:3">
      <c r="A17" s="298" t="s">
        <v>30</v>
      </c>
      <c r="B17" s="299" t="s">
        <v>31</v>
      </c>
      <c r="C17" s="300" t="s">
        <v>6</v>
      </c>
    </row>
    <row r="18" s="291" customFormat="1" ht="25.15" customHeight="1" spans="1:3">
      <c r="A18" s="298" t="s">
        <v>32</v>
      </c>
      <c r="B18" s="299" t="s">
        <v>33</v>
      </c>
      <c r="C18" s="300" t="s">
        <v>11</v>
      </c>
    </row>
    <row r="19" s="291" customFormat="1" ht="25.15" customHeight="1" spans="1:3">
      <c r="A19" s="298" t="s">
        <v>34</v>
      </c>
      <c r="B19" s="299" t="s">
        <v>35</v>
      </c>
      <c r="C19" s="300" t="s">
        <v>11</v>
      </c>
    </row>
    <row r="20" s="291" customFormat="1" ht="25.15" customHeight="1" spans="1:3">
      <c r="A20" s="298" t="s">
        <v>36</v>
      </c>
      <c r="B20" s="299" t="s">
        <v>37</v>
      </c>
      <c r="C20" s="300" t="s">
        <v>6</v>
      </c>
    </row>
    <row r="21" s="291" customFormat="1" ht="25.15" customHeight="1" spans="1:3">
      <c r="A21" s="298" t="s">
        <v>38</v>
      </c>
      <c r="B21" s="299" t="s">
        <v>39</v>
      </c>
      <c r="C21" s="300" t="s">
        <v>6</v>
      </c>
    </row>
    <row r="22" s="291" customFormat="1" ht="25.15" customHeight="1" spans="1:3">
      <c r="A22" s="298" t="s">
        <v>40</v>
      </c>
      <c r="B22" s="299" t="s">
        <v>41</v>
      </c>
      <c r="C22" s="300" t="s">
        <v>6</v>
      </c>
    </row>
    <row r="23" s="291" customFormat="1" ht="25.15" customHeight="1" spans="1:3">
      <c r="A23" s="298" t="s">
        <v>42</v>
      </c>
      <c r="B23" s="299" t="s">
        <v>43</v>
      </c>
      <c r="C23" s="300" t="s">
        <v>6</v>
      </c>
    </row>
    <row r="24" s="291" customFormat="1" ht="25.15" customHeight="1" spans="1:3">
      <c r="A24" s="298" t="s">
        <v>44</v>
      </c>
      <c r="B24" s="299" t="s">
        <v>45</v>
      </c>
      <c r="C24" s="300" t="s">
        <v>46</v>
      </c>
    </row>
    <row r="25" ht="25.15" customHeight="1" spans="1:9">
      <c r="A25" s="296" t="s">
        <v>47</v>
      </c>
      <c r="B25" s="296"/>
      <c r="C25" s="300"/>
      <c r="H25" s="301"/>
      <c r="I25" s="301"/>
    </row>
    <row r="26" ht="25.15" customHeight="1" spans="1:9">
      <c r="A26" s="298" t="s">
        <v>4</v>
      </c>
      <c r="B26" s="302" t="s">
        <v>48</v>
      </c>
      <c r="C26" s="300" t="s">
        <v>6</v>
      </c>
      <c r="H26" s="301"/>
      <c r="I26" s="301"/>
    </row>
    <row r="27" ht="25.15" customHeight="1" spans="1:9">
      <c r="A27" s="298" t="s">
        <v>7</v>
      </c>
      <c r="B27" s="302" t="s">
        <v>49</v>
      </c>
      <c r="C27" s="300" t="s">
        <v>11</v>
      </c>
      <c r="H27" s="301"/>
      <c r="I27" s="301"/>
    </row>
    <row r="28" ht="25.15" customHeight="1" spans="1:9">
      <c r="A28" s="298" t="s">
        <v>9</v>
      </c>
      <c r="B28" s="302" t="s">
        <v>50</v>
      </c>
      <c r="C28" s="300" t="s">
        <v>6</v>
      </c>
      <c r="H28" s="301"/>
      <c r="I28" s="301"/>
    </row>
    <row r="29" ht="25.15" customHeight="1" spans="1:9">
      <c r="A29" s="298" t="s">
        <v>12</v>
      </c>
      <c r="B29" s="302" t="s">
        <v>51</v>
      </c>
      <c r="C29" s="300" t="s">
        <v>11</v>
      </c>
      <c r="H29" s="301"/>
      <c r="I29" s="301"/>
    </row>
    <row r="30" ht="20.25" customHeight="1" spans="1:2">
      <c r="A30" s="296" t="s">
        <v>52</v>
      </c>
      <c r="B30" s="296"/>
    </row>
    <row r="31" ht="25.5" customHeight="1" spans="1:3">
      <c r="A31" s="298" t="s">
        <v>4</v>
      </c>
      <c r="B31" s="302" t="s">
        <v>53</v>
      </c>
      <c r="C31" s="300" t="s">
        <v>6</v>
      </c>
    </row>
    <row r="32" spans="1:3">
      <c r="A32" s="303" t="s">
        <v>54</v>
      </c>
      <c r="B32" s="303"/>
      <c r="C32" s="303"/>
    </row>
    <row r="33" spans="1:3">
      <c r="A33" s="304"/>
      <c r="B33" s="304"/>
      <c r="C33" s="304"/>
    </row>
    <row r="34" ht="39.75" customHeight="1" spans="1:3">
      <c r="A34" s="304"/>
      <c r="B34" s="304"/>
      <c r="C34" s="304"/>
    </row>
  </sheetData>
  <mergeCells count="6">
    <mergeCell ref="A2:C2"/>
    <mergeCell ref="A3:B3"/>
    <mergeCell ref="A4:B4"/>
    <mergeCell ref="A25:B25"/>
    <mergeCell ref="A30:B30"/>
    <mergeCell ref="A32:C34"/>
  </mergeCells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3" sqref="F13"/>
    </sheetView>
  </sheetViews>
  <sheetFormatPr defaultColWidth="8.625" defaultRowHeight="14.25" outlineLevelCol="5"/>
  <cols>
    <col min="1" max="1" width="43.125" customWidth="1"/>
    <col min="2" max="2" width="13" customWidth="1"/>
    <col min="3" max="3" width="13.5" customWidth="1"/>
    <col min="4" max="4" width="16" customWidth="1"/>
  </cols>
  <sheetData>
    <row r="1" ht="22.35" customHeight="1" spans="1:4">
      <c r="A1" s="122" t="s">
        <v>2670</v>
      </c>
      <c r="B1" s="123"/>
      <c r="C1" s="123"/>
      <c r="D1" s="123"/>
    </row>
    <row r="2" ht="20.25" spans="1:4">
      <c r="A2" s="124" t="s">
        <v>2671</v>
      </c>
      <c r="B2" s="124"/>
      <c r="C2" s="124"/>
      <c r="D2" s="124"/>
    </row>
    <row r="3" spans="1:4">
      <c r="A3" s="125" t="s">
        <v>57</v>
      </c>
      <c r="B3" s="125"/>
      <c r="C3" s="125"/>
      <c r="D3" s="125"/>
    </row>
    <row r="4" ht="48" customHeight="1" spans="1:4">
      <c r="A4" s="126" t="s">
        <v>2576</v>
      </c>
      <c r="B4" s="117" t="s">
        <v>59</v>
      </c>
      <c r="C4" s="127" t="s">
        <v>148</v>
      </c>
      <c r="D4" s="20" t="s">
        <v>149</v>
      </c>
    </row>
    <row r="5" ht="24.6" customHeight="1" spans="1:4">
      <c r="A5" s="128" t="s">
        <v>2672</v>
      </c>
      <c r="B5" s="128">
        <f>B6+B7+B8</f>
        <v>703.5</v>
      </c>
      <c r="C5" s="128">
        <f>C6+C7+C8</f>
        <v>704</v>
      </c>
      <c r="D5" s="129">
        <f t="shared" ref="D5:D9" si="0">ROUND(B5/C5*100,2)</f>
        <v>99.93</v>
      </c>
    </row>
    <row r="6" ht="32.45" customHeight="1" spans="1:4">
      <c r="A6" s="130" t="s">
        <v>2673</v>
      </c>
      <c r="B6" s="128">
        <v>3.9</v>
      </c>
      <c r="C6" s="131">
        <v>4</v>
      </c>
      <c r="D6" s="129">
        <f t="shared" si="0"/>
        <v>97.5</v>
      </c>
    </row>
    <row r="7" ht="32.45" customHeight="1" spans="1:4">
      <c r="A7" s="130" t="s">
        <v>2674</v>
      </c>
      <c r="B7" s="128">
        <v>276.8</v>
      </c>
      <c r="C7" s="131">
        <v>277</v>
      </c>
      <c r="D7" s="129">
        <f t="shared" si="0"/>
        <v>99.93</v>
      </c>
    </row>
    <row r="8" ht="32.45" customHeight="1" spans="1:4">
      <c r="A8" s="130" t="s">
        <v>2675</v>
      </c>
      <c r="B8" s="128">
        <v>422.8</v>
      </c>
      <c r="C8" s="131">
        <v>423</v>
      </c>
      <c r="D8" s="129">
        <f t="shared" si="0"/>
        <v>99.95</v>
      </c>
    </row>
    <row r="9" ht="32.45" customHeight="1" spans="1:6">
      <c r="A9" s="132" t="s">
        <v>2676</v>
      </c>
      <c r="B9" s="128">
        <v>422.8</v>
      </c>
      <c r="C9" s="131">
        <v>423</v>
      </c>
      <c r="D9" s="133">
        <f t="shared" si="0"/>
        <v>99.95</v>
      </c>
      <c r="F9" s="121"/>
    </row>
    <row r="10" ht="32.45" customHeight="1" spans="1:4">
      <c r="A10" s="132" t="s">
        <v>2677</v>
      </c>
      <c r="B10" s="134">
        <v>0</v>
      </c>
      <c r="C10" s="135" t="s">
        <v>2678</v>
      </c>
      <c r="D10" s="133">
        <v>0</v>
      </c>
    </row>
    <row r="12" ht="15.6" customHeight="1" spans="1:1">
      <c r="A12" s="136" t="s">
        <v>2679</v>
      </c>
    </row>
    <row r="13" ht="100.5" customHeight="1" spans="1:4">
      <c r="A13" s="137" t="s">
        <v>2680</v>
      </c>
      <c r="B13" s="137"/>
      <c r="C13" s="137"/>
      <c r="D13" s="137"/>
    </row>
    <row r="14" ht="81.6" customHeight="1" spans="1:4">
      <c r="A14" s="138" t="s">
        <v>2681</v>
      </c>
      <c r="B14" s="138"/>
      <c r="C14" s="138"/>
      <c r="D14" s="138"/>
    </row>
    <row r="15" spans="1:4">
      <c r="A15" s="139"/>
      <c r="B15" s="139"/>
      <c r="C15" s="139"/>
      <c r="D15" s="139"/>
    </row>
    <row r="16" spans="1:4">
      <c r="A16" s="140"/>
      <c r="B16" s="140"/>
      <c r="C16" s="140"/>
      <c r="D16" s="140"/>
    </row>
    <row r="17" spans="1:4">
      <c r="A17" s="140"/>
      <c r="B17" s="140"/>
      <c r="C17" s="140"/>
      <c r="D17" s="140"/>
    </row>
  </sheetData>
  <mergeCells count="4">
    <mergeCell ref="A2:D2"/>
    <mergeCell ref="A3:D3"/>
    <mergeCell ref="A13:D13"/>
    <mergeCell ref="A14:D14"/>
  </mergeCells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I26" sqref="I26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5" t="s">
        <v>2682</v>
      </c>
    </row>
    <row r="2" ht="27" customHeight="1" spans="1:4">
      <c r="A2" s="86" t="s">
        <v>2683</v>
      </c>
      <c r="B2" s="86"/>
      <c r="C2" s="86"/>
      <c r="D2" s="86"/>
    </row>
    <row r="3" spans="1:4">
      <c r="A3" s="87"/>
      <c r="B3" s="88"/>
      <c r="C3" s="88"/>
      <c r="D3" s="116" t="s">
        <v>2575</v>
      </c>
    </row>
    <row r="4" ht="46.15" customHeight="1" spans="1:4">
      <c r="A4" s="96" t="s">
        <v>2684</v>
      </c>
      <c r="B4" s="117" t="s">
        <v>59</v>
      </c>
      <c r="C4" s="20" t="s">
        <v>60</v>
      </c>
      <c r="D4" s="20" t="s">
        <v>149</v>
      </c>
    </row>
    <row r="5" ht="18.75" customHeight="1" spans="1:4">
      <c r="A5" s="118" t="s">
        <v>2685</v>
      </c>
      <c r="B5" s="20"/>
      <c r="C5" s="20"/>
      <c r="D5" s="40"/>
    </row>
    <row r="6" ht="18.75" customHeight="1" spans="1:4">
      <c r="A6" s="97" t="s">
        <v>2686</v>
      </c>
      <c r="B6" s="20"/>
      <c r="C6" s="20"/>
      <c r="D6" s="40"/>
    </row>
    <row r="7" ht="17.45" customHeight="1" spans="1:4">
      <c r="A7" s="119" t="s">
        <v>2687</v>
      </c>
      <c r="B7" s="120"/>
      <c r="C7" s="120"/>
      <c r="D7" s="120"/>
    </row>
    <row r="8" ht="17.45" customHeight="1" spans="1:4">
      <c r="A8" s="119" t="s">
        <v>2688</v>
      </c>
      <c r="B8" s="120"/>
      <c r="C8" s="120"/>
      <c r="D8" s="120"/>
    </row>
    <row r="9" ht="17.45" customHeight="1" spans="1:6">
      <c r="A9" s="119" t="s">
        <v>2689</v>
      </c>
      <c r="B9" s="120"/>
      <c r="C9" s="120"/>
      <c r="D9" s="120"/>
      <c r="F9" s="121"/>
    </row>
    <row r="10" ht="17.45" customHeight="1" spans="1:4">
      <c r="A10" s="119" t="s">
        <v>2690</v>
      </c>
      <c r="B10" s="93"/>
      <c r="C10" s="93"/>
      <c r="D10" s="93"/>
    </row>
    <row r="11" ht="17.45" customHeight="1" spans="1:4">
      <c r="A11" s="119" t="s">
        <v>2691</v>
      </c>
      <c r="B11" s="93"/>
      <c r="C11" s="93"/>
      <c r="D11" s="40"/>
    </row>
    <row r="12" ht="17.45" customHeight="1" spans="1:4">
      <c r="A12" s="119" t="s">
        <v>2692</v>
      </c>
      <c r="B12" s="93"/>
      <c r="C12" s="93"/>
      <c r="D12" s="93"/>
    </row>
    <row r="13" ht="17.45" customHeight="1" spans="1:4">
      <c r="A13" s="119" t="s">
        <v>2693</v>
      </c>
      <c r="B13" s="93"/>
      <c r="C13" s="93"/>
      <c r="D13" s="40"/>
    </row>
    <row r="14" ht="17.45" customHeight="1" spans="1:4">
      <c r="A14" s="119" t="s">
        <v>2694</v>
      </c>
      <c r="B14" s="93"/>
      <c r="C14" s="93"/>
      <c r="D14" s="40"/>
    </row>
    <row r="15" ht="17.45" customHeight="1" spans="1:4">
      <c r="A15" s="119" t="s">
        <v>2695</v>
      </c>
      <c r="B15" s="93"/>
      <c r="C15" s="93"/>
      <c r="D15" s="93"/>
    </row>
    <row r="16" ht="17.45" customHeight="1" spans="1:4">
      <c r="A16" s="119" t="s">
        <v>2696</v>
      </c>
      <c r="B16" s="93"/>
      <c r="C16" s="93"/>
      <c r="D16" s="93"/>
    </row>
    <row r="17" ht="17.45" customHeight="1" spans="1:4">
      <c r="A17" s="119" t="s">
        <v>2697</v>
      </c>
      <c r="B17" s="93"/>
      <c r="C17" s="93"/>
      <c r="D17" s="93"/>
    </row>
    <row r="18" ht="17.45" customHeight="1" spans="1:4">
      <c r="A18" s="119" t="s">
        <v>2698</v>
      </c>
      <c r="B18" s="93"/>
      <c r="C18" s="93"/>
      <c r="D18" s="93"/>
    </row>
    <row r="19" ht="17.45" customHeight="1" spans="1:4">
      <c r="A19" s="119" t="s">
        <v>2699</v>
      </c>
      <c r="B19" s="93"/>
      <c r="C19" s="93"/>
      <c r="D19" s="40"/>
    </row>
    <row r="20" ht="17.45" customHeight="1" spans="1:4">
      <c r="A20" s="96" t="s">
        <v>2700</v>
      </c>
      <c r="B20" s="93"/>
      <c r="C20" s="93"/>
      <c r="D20" s="40"/>
    </row>
    <row r="21" ht="17.45" customHeight="1" spans="1:4">
      <c r="A21" s="92" t="s">
        <v>2701</v>
      </c>
      <c r="B21" s="93"/>
      <c r="C21" s="93"/>
      <c r="D21" s="93"/>
    </row>
    <row r="22" ht="17.45" customHeight="1" spans="1:4">
      <c r="A22" s="92" t="s">
        <v>2702</v>
      </c>
      <c r="B22" s="93"/>
      <c r="C22" s="93"/>
      <c r="D22" s="93"/>
    </row>
    <row r="23" ht="17.45" customHeight="1" spans="1:4">
      <c r="A23" s="97" t="s">
        <v>2703</v>
      </c>
      <c r="B23" s="93"/>
      <c r="C23" s="93"/>
      <c r="D23" s="93"/>
    </row>
    <row r="24" ht="17.45" customHeight="1" spans="1:4">
      <c r="A24" s="97" t="s">
        <v>2704</v>
      </c>
      <c r="B24" s="93"/>
      <c r="C24" s="93"/>
      <c r="D24" s="93"/>
    </row>
    <row r="25" ht="17.45" customHeight="1" spans="1:4">
      <c r="A25" s="97" t="s">
        <v>2705</v>
      </c>
      <c r="B25" s="93"/>
      <c r="C25" s="93"/>
      <c r="D25" s="93"/>
    </row>
    <row r="26" ht="17.45" customHeight="1" spans="1:4">
      <c r="A26" s="93" t="s">
        <v>2706</v>
      </c>
      <c r="B26" s="93"/>
      <c r="C26" s="93"/>
      <c r="D26" s="93"/>
    </row>
    <row r="27" ht="17.45" customHeight="1" spans="1:4">
      <c r="A27" s="93" t="s">
        <v>2707</v>
      </c>
      <c r="B27" s="93"/>
      <c r="C27" s="93"/>
      <c r="D27" s="93"/>
    </row>
    <row r="28" ht="17.45" customHeight="1" spans="1:4">
      <c r="A28" s="96" t="s">
        <v>101</v>
      </c>
      <c r="B28" s="93"/>
      <c r="C28" s="93"/>
      <c r="D28" s="40"/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H27" sqref="H27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15" t="s">
        <v>2708</v>
      </c>
    </row>
    <row r="2" ht="20.25" spans="1:4">
      <c r="A2" s="86" t="s">
        <v>2709</v>
      </c>
      <c r="B2" s="86"/>
      <c r="C2" s="86"/>
      <c r="D2" s="86"/>
    </row>
    <row r="3" spans="1:4">
      <c r="A3" s="87"/>
      <c r="B3" s="88"/>
      <c r="C3" s="88"/>
      <c r="D3" s="89" t="s">
        <v>2575</v>
      </c>
    </row>
    <row r="4" ht="45.6" customHeight="1" spans="1:4">
      <c r="A4" s="99" t="s">
        <v>2684</v>
      </c>
      <c r="B4" s="99" t="s">
        <v>59</v>
      </c>
      <c r="C4" s="20" t="s">
        <v>148</v>
      </c>
      <c r="D4" s="20" t="s">
        <v>149</v>
      </c>
    </row>
    <row r="5" ht="19.9" customHeight="1" spans="1:4">
      <c r="A5" s="93" t="s">
        <v>2710</v>
      </c>
      <c r="B5" s="93"/>
      <c r="C5" s="93"/>
      <c r="D5" s="93"/>
    </row>
    <row r="6" ht="19.9" customHeight="1" spans="1:4">
      <c r="A6" s="93" t="s">
        <v>2711</v>
      </c>
      <c r="B6" s="93"/>
      <c r="C6" s="93"/>
      <c r="D6" s="93"/>
    </row>
    <row r="7" ht="19.9" customHeight="1" spans="1:4">
      <c r="A7" s="93" t="s">
        <v>2712</v>
      </c>
      <c r="B7" s="93"/>
      <c r="C7" s="93"/>
      <c r="D7" s="93"/>
    </row>
    <row r="8" ht="19.9" customHeight="1" spans="1:4">
      <c r="A8" s="93" t="s">
        <v>2713</v>
      </c>
      <c r="B8" s="93"/>
      <c r="C8" s="93"/>
      <c r="D8" s="40"/>
    </row>
    <row r="9" ht="19.9" customHeight="1" spans="1:6">
      <c r="A9" s="93" t="s">
        <v>2714</v>
      </c>
      <c r="B9" s="93"/>
      <c r="C9" s="93"/>
      <c r="D9" s="93"/>
      <c r="F9" s="121"/>
    </row>
    <row r="10" ht="19.9" customHeight="1" spans="1:4">
      <c r="A10" s="93" t="s">
        <v>2715</v>
      </c>
      <c r="B10" s="93"/>
      <c r="C10" s="93"/>
      <c r="D10" s="93"/>
    </row>
    <row r="11" ht="19.9" customHeight="1" spans="1:4">
      <c r="A11" s="93" t="s">
        <v>2716</v>
      </c>
      <c r="B11" s="93"/>
      <c r="C11" s="93"/>
      <c r="D11" s="40"/>
    </row>
    <row r="12" ht="19.9" customHeight="1" spans="1:4">
      <c r="A12" s="93" t="s">
        <v>2717</v>
      </c>
      <c r="B12" s="93"/>
      <c r="C12" s="93"/>
      <c r="D12" s="93"/>
    </row>
    <row r="13" ht="19.9" customHeight="1" spans="1:4">
      <c r="A13" s="93" t="s">
        <v>2718</v>
      </c>
      <c r="B13" s="93"/>
      <c r="C13" s="93"/>
      <c r="D13" s="40"/>
    </row>
    <row r="14" ht="19.9" customHeight="1" spans="1:4">
      <c r="A14" s="93" t="s">
        <v>2719</v>
      </c>
      <c r="B14" s="93"/>
      <c r="C14" s="93"/>
      <c r="D14" s="93"/>
    </row>
    <row r="15" ht="19.9" customHeight="1" spans="1:4">
      <c r="A15" s="93" t="s">
        <v>2720</v>
      </c>
      <c r="B15" s="93"/>
      <c r="C15" s="93"/>
      <c r="D15" s="93"/>
    </row>
    <row r="16" ht="19.9" customHeight="1" spans="1:4">
      <c r="A16" s="96" t="s">
        <v>2721</v>
      </c>
      <c r="B16" s="93"/>
      <c r="C16" s="93"/>
      <c r="D16" s="40"/>
    </row>
    <row r="17" ht="19.9" customHeight="1" spans="1:4">
      <c r="A17" s="92" t="s">
        <v>130</v>
      </c>
      <c r="B17" s="93"/>
      <c r="C17" s="93"/>
      <c r="D17" s="93"/>
    </row>
    <row r="18" ht="19.9" customHeight="1" spans="1:4">
      <c r="A18" s="92" t="s">
        <v>131</v>
      </c>
      <c r="B18" s="93"/>
      <c r="C18" s="93"/>
      <c r="D18" s="93"/>
    </row>
    <row r="19" ht="19.9" customHeight="1" spans="1:4">
      <c r="A19" s="97" t="s">
        <v>2722</v>
      </c>
      <c r="B19" s="93"/>
      <c r="C19" s="93"/>
      <c r="D19" s="93"/>
    </row>
    <row r="20" ht="19.9" customHeight="1" spans="1:4">
      <c r="A20" s="97" t="s">
        <v>2723</v>
      </c>
      <c r="B20" s="93"/>
      <c r="C20" s="93"/>
      <c r="D20" s="93"/>
    </row>
    <row r="21" ht="19.9" customHeight="1" spans="1:4">
      <c r="A21" s="97" t="s">
        <v>2569</v>
      </c>
      <c r="B21" s="93"/>
      <c r="C21" s="93"/>
      <c r="D21" s="93"/>
    </row>
    <row r="22" ht="19.9" customHeight="1" spans="1:4">
      <c r="A22" s="97" t="s">
        <v>2724</v>
      </c>
      <c r="B22" s="93"/>
      <c r="C22" s="93"/>
      <c r="D22" s="93"/>
    </row>
    <row r="23" ht="19.9" customHeight="1" spans="1:4">
      <c r="A23" s="97" t="s">
        <v>2725</v>
      </c>
      <c r="B23" s="93"/>
      <c r="C23" s="93"/>
      <c r="D23" s="93"/>
    </row>
    <row r="24" ht="19.9" customHeight="1" spans="1:4">
      <c r="A24" s="96" t="s">
        <v>145</v>
      </c>
      <c r="B24" s="93"/>
      <c r="C24" s="93"/>
      <c r="D24" s="40"/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27" sqref="E27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5" t="s">
        <v>2726</v>
      </c>
    </row>
    <row r="2" ht="27" customHeight="1" spans="1:4">
      <c r="A2" s="86" t="s">
        <v>2727</v>
      </c>
      <c r="B2" s="86"/>
      <c r="C2" s="86"/>
      <c r="D2" s="86"/>
    </row>
    <row r="3" spans="1:4">
      <c r="A3" s="87"/>
      <c r="B3" s="88"/>
      <c r="C3" s="88"/>
      <c r="D3" s="116" t="s">
        <v>2575</v>
      </c>
    </row>
    <row r="4" ht="46.15" customHeight="1" spans="1:4">
      <c r="A4" s="96" t="s">
        <v>2684</v>
      </c>
      <c r="B4" s="117" t="s">
        <v>59</v>
      </c>
      <c r="C4" s="20" t="s">
        <v>148</v>
      </c>
      <c r="D4" s="20" t="s">
        <v>149</v>
      </c>
    </row>
    <row r="5" ht="18.75" customHeight="1" spans="1:4">
      <c r="A5" s="118" t="s">
        <v>2685</v>
      </c>
      <c r="B5" s="20">
        <f>B6</f>
        <v>25200</v>
      </c>
      <c r="C5" s="20">
        <f>C6</f>
        <v>11457</v>
      </c>
      <c r="D5" s="40">
        <f t="shared" ref="D5:D6" si="0">ROUND(B5/C5*100,2)</f>
        <v>219.95</v>
      </c>
    </row>
    <row r="6" ht="18.75" customHeight="1" spans="1:4">
      <c r="A6" s="97" t="s">
        <v>2686</v>
      </c>
      <c r="B6" s="20">
        <f>SUM(B7:B19)</f>
        <v>25200</v>
      </c>
      <c r="C6" s="20">
        <f>SUM(C7:C19)</f>
        <v>11457</v>
      </c>
      <c r="D6" s="40">
        <f t="shared" si="0"/>
        <v>219.95</v>
      </c>
    </row>
    <row r="7" ht="17.45" customHeight="1" spans="1:4">
      <c r="A7" s="119" t="s">
        <v>2687</v>
      </c>
      <c r="B7" s="120"/>
      <c r="C7" s="120"/>
      <c r="D7" s="120"/>
    </row>
    <row r="8" ht="17.45" customHeight="1" spans="1:4">
      <c r="A8" s="119" t="s">
        <v>2688</v>
      </c>
      <c r="B8" s="120"/>
      <c r="C8" s="120"/>
      <c r="D8" s="120"/>
    </row>
    <row r="9" ht="17.45" customHeight="1" spans="1:6">
      <c r="A9" s="119" t="s">
        <v>2689</v>
      </c>
      <c r="B9" s="120"/>
      <c r="C9" s="120"/>
      <c r="D9" s="120"/>
      <c r="F9" s="121"/>
    </row>
    <row r="10" ht="17.45" customHeight="1" spans="1:4">
      <c r="A10" s="119" t="s">
        <v>2690</v>
      </c>
      <c r="B10" s="93"/>
      <c r="C10" s="93"/>
      <c r="D10" s="93"/>
    </row>
    <row r="11" ht="17.45" customHeight="1" spans="1:4">
      <c r="A11" s="119" t="s">
        <v>2691</v>
      </c>
      <c r="B11" s="93">
        <v>25000</v>
      </c>
      <c r="C11" s="93">
        <v>11112</v>
      </c>
      <c r="D11" s="40">
        <f t="shared" ref="D11" si="1">ROUND(B11/C11*100,2)</f>
        <v>224.98</v>
      </c>
    </row>
    <row r="12" ht="17.45" customHeight="1" spans="1:4">
      <c r="A12" s="119" t="s">
        <v>2692</v>
      </c>
      <c r="B12" s="93"/>
      <c r="C12" s="93"/>
      <c r="D12" s="93"/>
    </row>
    <row r="13" ht="17.45" customHeight="1" spans="1:4">
      <c r="A13" s="119" t="s">
        <v>2693</v>
      </c>
      <c r="B13" s="93"/>
      <c r="C13" s="93">
        <v>45</v>
      </c>
      <c r="D13" s="40">
        <f t="shared" ref="D13:D14" si="2">ROUND(B13/C13*100,2)</f>
        <v>0</v>
      </c>
    </row>
    <row r="14" ht="17.45" customHeight="1" spans="1:4">
      <c r="A14" s="119" t="s">
        <v>2694</v>
      </c>
      <c r="B14" s="93"/>
      <c r="C14" s="93">
        <v>80</v>
      </c>
      <c r="D14" s="40">
        <f t="shared" si="2"/>
        <v>0</v>
      </c>
    </row>
    <row r="15" ht="17.45" customHeight="1" spans="1:4">
      <c r="A15" s="119" t="s">
        <v>2695</v>
      </c>
      <c r="B15" s="93"/>
      <c r="C15" s="93"/>
      <c r="D15" s="93"/>
    </row>
    <row r="16" ht="17.45" customHeight="1" spans="1:4">
      <c r="A16" s="119" t="s">
        <v>2696</v>
      </c>
      <c r="B16" s="93"/>
      <c r="C16" s="93"/>
      <c r="D16" s="93"/>
    </row>
    <row r="17" ht="17.45" customHeight="1" spans="1:4">
      <c r="A17" s="119" t="s">
        <v>2697</v>
      </c>
      <c r="B17" s="93"/>
      <c r="C17" s="93">
        <v>0</v>
      </c>
      <c r="D17" s="40" t="e">
        <f t="shared" ref="D17" si="3">ROUND(B17/C17*100,2)</f>
        <v>#DIV/0!</v>
      </c>
    </row>
    <row r="18" ht="17.45" customHeight="1" spans="1:4">
      <c r="A18" s="119" t="s">
        <v>2698</v>
      </c>
      <c r="B18" s="93"/>
      <c r="C18" s="93"/>
      <c r="D18" s="93"/>
    </row>
    <row r="19" ht="17.45" customHeight="1" spans="1:4">
      <c r="A19" s="119" t="s">
        <v>2699</v>
      </c>
      <c r="B19" s="93">
        <v>200</v>
      </c>
      <c r="C19" s="93">
        <v>220</v>
      </c>
      <c r="D19" s="40">
        <f t="shared" ref="D19:D20" si="4">ROUND(B19/C19*100,2)</f>
        <v>90.91</v>
      </c>
    </row>
    <row r="20" ht="17.45" customHeight="1" spans="1:4">
      <c r="A20" s="96" t="s">
        <v>2700</v>
      </c>
      <c r="B20" s="93">
        <f>B5</f>
        <v>25200</v>
      </c>
      <c r="C20" s="93">
        <f>C5</f>
        <v>11457</v>
      </c>
      <c r="D20" s="40">
        <f t="shared" si="4"/>
        <v>219.95</v>
      </c>
    </row>
    <row r="21" ht="17.45" customHeight="1" spans="1:4">
      <c r="A21" s="92" t="s">
        <v>2701</v>
      </c>
      <c r="B21" s="93"/>
      <c r="C21" s="93"/>
      <c r="D21" s="93"/>
    </row>
    <row r="22" ht="17.45" customHeight="1" spans="1:4">
      <c r="A22" s="92" t="s">
        <v>2702</v>
      </c>
      <c r="B22" s="93"/>
      <c r="C22" s="93"/>
      <c r="D22" s="93"/>
    </row>
    <row r="23" ht="17.45" customHeight="1" spans="1:4">
      <c r="A23" s="97" t="s">
        <v>2703</v>
      </c>
      <c r="B23" s="93"/>
      <c r="C23" s="93"/>
      <c r="D23" s="93"/>
    </row>
    <row r="24" ht="17.45" customHeight="1" spans="1:4">
      <c r="A24" s="97" t="s">
        <v>2704</v>
      </c>
      <c r="B24" s="93"/>
      <c r="C24" s="93"/>
      <c r="D24" s="93"/>
    </row>
    <row r="25" ht="17.45" customHeight="1" spans="1:4">
      <c r="A25" s="97" t="s">
        <v>2705</v>
      </c>
      <c r="B25" s="93"/>
      <c r="C25" s="93"/>
      <c r="D25" s="93"/>
    </row>
    <row r="26" ht="17.45" customHeight="1" spans="1:4">
      <c r="A26" s="93" t="s">
        <v>2706</v>
      </c>
      <c r="B26" s="93"/>
      <c r="C26" s="93"/>
      <c r="D26" s="93"/>
    </row>
    <row r="27" ht="17.45" customHeight="1" spans="1:4">
      <c r="A27" s="93" t="s">
        <v>2707</v>
      </c>
      <c r="B27" s="93"/>
      <c r="C27" s="93"/>
      <c r="D27" s="93"/>
    </row>
    <row r="28" ht="17.45" customHeight="1" spans="1:4">
      <c r="A28" s="96" t="s">
        <v>101</v>
      </c>
      <c r="B28" s="93">
        <f>B20</f>
        <v>25200</v>
      </c>
      <c r="C28" s="93">
        <f>C20</f>
        <v>11457</v>
      </c>
      <c r="D28" s="40">
        <f t="shared" ref="D28" si="5">ROUND(B28/C28*100,2)</f>
        <v>219.95</v>
      </c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I20" sqref="I20"/>
    </sheetView>
  </sheetViews>
  <sheetFormatPr defaultColWidth="9" defaultRowHeight="14.25" outlineLevelCol="3"/>
  <cols>
    <col min="1" max="1" width="62.37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15" t="s">
        <v>2728</v>
      </c>
    </row>
    <row r="2" ht="23.45" customHeight="1" spans="1:4">
      <c r="A2" s="86" t="s">
        <v>2729</v>
      </c>
      <c r="B2" s="86"/>
      <c r="C2" s="86"/>
      <c r="D2" s="86"/>
    </row>
    <row r="3" ht="17.45" customHeight="1" spans="1:4">
      <c r="A3" s="87"/>
      <c r="B3" s="88"/>
      <c r="C3" s="88"/>
      <c r="D3" s="113" t="s">
        <v>2575</v>
      </c>
    </row>
    <row r="4" ht="40.5" spans="1:4">
      <c r="A4" s="96" t="s">
        <v>2684</v>
      </c>
      <c r="B4" s="106" t="s">
        <v>59</v>
      </c>
      <c r="C4" s="20" t="s">
        <v>148</v>
      </c>
      <c r="D4" s="20" t="s">
        <v>149</v>
      </c>
    </row>
    <row r="5" ht="19.15" customHeight="1" spans="1:4">
      <c r="A5" s="93" t="s">
        <v>2710</v>
      </c>
      <c r="B5" s="93"/>
      <c r="C5" s="93"/>
      <c r="D5" s="93"/>
    </row>
    <row r="6" ht="19.15" customHeight="1" spans="1:4">
      <c r="A6" s="114" t="s">
        <v>2730</v>
      </c>
      <c r="B6" s="93"/>
      <c r="C6" s="93"/>
      <c r="D6" s="93"/>
    </row>
    <row r="7" ht="19.15" customHeight="1" spans="1:4">
      <c r="A7" s="93" t="s">
        <v>2711</v>
      </c>
      <c r="B7" s="93"/>
      <c r="C7" s="93">
        <v>13</v>
      </c>
      <c r="D7" s="93"/>
    </row>
    <row r="8" ht="19.15" customHeight="1" spans="1:4">
      <c r="A8" s="114" t="s">
        <v>2731</v>
      </c>
      <c r="B8" s="93"/>
      <c r="C8" s="93">
        <v>13</v>
      </c>
      <c r="D8" s="93"/>
    </row>
    <row r="9" ht="19.15" customHeight="1" spans="1:4">
      <c r="A9" s="93" t="s">
        <v>2712</v>
      </c>
      <c r="B9" s="93"/>
      <c r="C9" s="93"/>
      <c r="D9" s="93"/>
    </row>
    <row r="10" ht="19.15" customHeight="1" spans="1:4">
      <c r="A10" s="114" t="s">
        <v>2730</v>
      </c>
      <c r="B10" s="93"/>
      <c r="C10" s="93"/>
      <c r="D10" s="93"/>
    </row>
    <row r="11" s="112" customFormat="1" ht="19.15" customHeight="1" spans="1:4">
      <c r="A11" s="115" t="s">
        <v>2713</v>
      </c>
      <c r="B11" s="115">
        <f>B12</f>
        <v>24890</v>
      </c>
      <c r="C11" s="115">
        <f>C12</f>
        <v>11158</v>
      </c>
      <c r="D11" s="40">
        <f t="shared" ref="D11:D12" si="0">ROUND(B11/C11*100,2)</f>
        <v>223.07</v>
      </c>
    </row>
    <row r="12" s="112" customFormat="1" ht="19.15" customHeight="1" spans="1:4">
      <c r="A12" s="114" t="s">
        <v>2732</v>
      </c>
      <c r="B12" s="115">
        <v>24890</v>
      </c>
      <c r="C12" s="115">
        <v>11158</v>
      </c>
      <c r="D12" s="40">
        <f t="shared" si="0"/>
        <v>223.07</v>
      </c>
    </row>
    <row r="13" s="112" customFormat="1" ht="19.15" customHeight="1" spans="1:4">
      <c r="A13" s="115" t="s">
        <v>2714</v>
      </c>
      <c r="B13" s="115"/>
      <c r="C13" s="115">
        <v>28</v>
      </c>
      <c r="D13" s="40"/>
    </row>
    <row r="14" s="112" customFormat="1" ht="19.15" customHeight="1" spans="1:4">
      <c r="A14" s="114" t="s">
        <v>2733</v>
      </c>
      <c r="B14" s="115"/>
      <c r="C14" s="115">
        <v>28</v>
      </c>
      <c r="D14" s="115"/>
    </row>
    <row r="15" s="112" customFormat="1" ht="19.15" customHeight="1" spans="1:4">
      <c r="A15" s="115" t="s">
        <v>2715</v>
      </c>
      <c r="B15" s="115"/>
      <c r="C15" s="115"/>
      <c r="D15" s="115"/>
    </row>
    <row r="16" s="112" customFormat="1" ht="19.15" customHeight="1" spans="1:4">
      <c r="A16" s="114" t="s">
        <v>2730</v>
      </c>
      <c r="B16" s="115"/>
      <c r="C16" s="115"/>
      <c r="D16" s="115"/>
    </row>
    <row r="17" s="112" customFormat="1" ht="19.15" customHeight="1" spans="1:4">
      <c r="A17" s="115" t="s">
        <v>2716</v>
      </c>
      <c r="B17" s="115"/>
      <c r="C17" s="115">
        <v>0</v>
      </c>
      <c r="D17" s="40"/>
    </row>
    <row r="18" s="112" customFormat="1" ht="19.15" customHeight="1" spans="1:4">
      <c r="A18" s="114" t="s">
        <v>2734</v>
      </c>
      <c r="B18" s="115"/>
      <c r="C18" s="115">
        <v>0</v>
      </c>
      <c r="D18" s="40"/>
    </row>
    <row r="19" s="112" customFormat="1" ht="19.15" customHeight="1" spans="1:4">
      <c r="A19" s="115" t="s">
        <v>2717</v>
      </c>
      <c r="B19" s="115"/>
      <c r="C19" s="115"/>
      <c r="D19" s="115"/>
    </row>
    <row r="20" s="112" customFormat="1" ht="19.15" customHeight="1" spans="1:4">
      <c r="A20" s="114" t="s">
        <v>2730</v>
      </c>
      <c r="B20" s="115"/>
      <c r="C20" s="115"/>
      <c r="D20" s="115"/>
    </row>
    <row r="21" s="112" customFormat="1" ht="19.15" customHeight="1" spans="1:4">
      <c r="A21" s="115" t="s">
        <v>2718</v>
      </c>
      <c r="B21" s="115">
        <v>0</v>
      </c>
      <c r="C21" s="115">
        <v>151</v>
      </c>
      <c r="D21" s="40">
        <f t="shared" ref="D21:D23" si="1">ROUND(B21/C21*100,2)</f>
        <v>0</v>
      </c>
    </row>
    <row r="22" s="112" customFormat="1" ht="19.15" customHeight="1" spans="1:4">
      <c r="A22" s="114" t="s">
        <v>2735</v>
      </c>
      <c r="B22" s="115"/>
      <c r="C22" s="115">
        <v>0</v>
      </c>
      <c r="D22" s="40" t="e">
        <f t="shared" si="1"/>
        <v>#DIV/0!</v>
      </c>
    </row>
    <row r="23" s="112" customFormat="1" ht="19.15" customHeight="1" spans="1:4">
      <c r="A23" s="114" t="s">
        <v>2736</v>
      </c>
      <c r="B23" s="115">
        <v>0</v>
      </c>
      <c r="C23" s="115">
        <v>151</v>
      </c>
      <c r="D23" s="40">
        <f t="shared" si="1"/>
        <v>0</v>
      </c>
    </row>
    <row r="24" ht="19.15" customHeight="1" spans="1:4">
      <c r="A24" s="93" t="s">
        <v>2719</v>
      </c>
      <c r="B24" s="93">
        <v>310</v>
      </c>
      <c r="C24" s="93">
        <v>148</v>
      </c>
      <c r="D24" s="93"/>
    </row>
    <row r="25" ht="19.15" customHeight="1" spans="1:4">
      <c r="A25" s="114" t="s">
        <v>2737</v>
      </c>
      <c r="B25" s="93">
        <v>310</v>
      </c>
      <c r="C25" s="93">
        <v>148</v>
      </c>
      <c r="D25" s="93"/>
    </row>
    <row r="26" ht="19.15" customHeight="1" spans="1:4">
      <c r="A26" s="93" t="s">
        <v>2720</v>
      </c>
      <c r="B26" s="93"/>
      <c r="C26" s="93"/>
      <c r="D26" s="93"/>
    </row>
    <row r="27" ht="19.15" customHeight="1" spans="1:4">
      <c r="A27" s="114" t="s">
        <v>2730</v>
      </c>
      <c r="B27" s="93"/>
      <c r="C27" s="93"/>
      <c r="D27" s="93"/>
    </row>
    <row r="28" ht="19.15" customHeight="1" spans="1:4">
      <c r="A28" s="96" t="s">
        <v>2721</v>
      </c>
      <c r="B28" s="93">
        <f>SUM(B5:B27)/2</f>
        <v>25200</v>
      </c>
      <c r="C28" s="93">
        <f>SUM(C5:C27)/2</f>
        <v>11498</v>
      </c>
      <c r="D28" s="41">
        <f t="shared" ref="D28" si="2">ROUND(B28/C28*100,2)</f>
        <v>219.17</v>
      </c>
    </row>
    <row r="29" ht="19.15" customHeight="1" spans="1:4">
      <c r="A29" s="92" t="s">
        <v>130</v>
      </c>
      <c r="B29" s="93"/>
      <c r="C29" s="93"/>
      <c r="D29" s="93"/>
    </row>
    <row r="30" ht="19.15" customHeight="1" spans="1:4">
      <c r="A30" s="92" t="s">
        <v>131</v>
      </c>
      <c r="B30" s="93"/>
      <c r="C30" s="93"/>
      <c r="D30" s="93"/>
    </row>
    <row r="31" ht="19.15" customHeight="1" spans="1:4">
      <c r="A31" s="97" t="s">
        <v>2722</v>
      </c>
      <c r="B31" s="93"/>
      <c r="C31" s="93"/>
      <c r="D31" s="93"/>
    </row>
    <row r="32" ht="19.15" customHeight="1" spans="1:4">
      <c r="A32" s="97" t="s">
        <v>2723</v>
      </c>
      <c r="B32" s="93"/>
      <c r="C32" s="93"/>
      <c r="D32" s="93"/>
    </row>
    <row r="33" ht="19.15" customHeight="1" spans="1:4">
      <c r="A33" s="97" t="s">
        <v>2569</v>
      </c>
      <c r="B33" s="93"/>
      <c r="C33" s="93"/>
      <c r="D33" s="93"/>
    </row>
    <row r="34" ht="19.15" customHeight="1" spans="1:4">
      <c r="A34" s="97" t="s">
        <v>2724</v>
      </c>
      <c r="B34" s="93"/>
      <c r="C34" s="93"/>
      <c r="D34" s="93"/>
    </row>
    <row r="35" ht="19.15" customHeight="1" spans="1:4">
      <c r="A35" s="97" t="s">
        <v>2725</v>
      </c>
      <c r="B35" s="25"/>
      <c r="C35" s="25"/>
      <c r="D35" s="25"/>
    </row>
    <row r="36" ht="19.15" customHeight="1" spans="1:4">
      <c r="A36" s="96" t="s">
        <v>145</v>
      </c>
      <c r="B36" s="25">
        <f>B28</f>
        <v>25200</v>
      </c>
      <c r="C36" s="25">
        <f>C28</f>
        <v>11498</v>
      </c>
      <c r="D36" s="41">
        <f t="shared" ref="D36" si="3">ROUND(B36/C36*100,2)</f>
        <v>219.17</v>
      </c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27" sqref="K27"/>
    </sheetView>
  </sheetViews>
  <sheetFormatPr defaultColWidth="9" defaultRowHeight="14.25"/>
  <cols>
    <col min="1" max="1" width="23" customWidth="1"/>
    <col min="2" max="2" width="9.875" customWidth="1"/>
    <col min="3" max="3" width="12.125" customWidth="1"/>
    <col min="4" max="6" width="9.875" customWidth="1"/>
    <col min="7" max="9" width="7.5" customWidth="1"/>
    <col min="10" max="10" width="16" customWidth="1"/>
  </cols>
  <sheetData>
    <row r="1" ht="18.6" customHeight="1" spans="1:1">
      <c r="A1" s="15" t="s">
        <v>2738</v>
      </c>
    </row>
    <row r="2" ht="20.25" spans="1:10">
      <c r="A2" s="86" t="s">
        <v>2739</v>
      </c>
      <c r="B2" s="86"/>
      <c r="C2" s="86"/>
      <c r="D2" s="86"/>
      <c r="E2" s="86"/>
      <c r="F2" s="86"/>
      <c r="G2" s="86"/>
      <c r="H2" s="86"/>
      <c r="I2" s="86"/>
      <c r="J2" s="86"/>
    </row>
    <row r="3" spans="1:10">
      <c r="A3" s="105"/>
      <c r="B3" s="105"/>
      <c r="C3" s="105"/>
      <c r="D3" s="105"/>
      <c r="E3" s="105"/>
      <c r="F3" s="105"/>
      <c r="G3" s="105"/>
      <c r="H3" s="105"/>
      <c r="J3" s="109" t="s">
        <v>2575</v>
      </c>
    </row>
    <row r="4" ht="23.45" customHeight="1" spans="1:10">
      <c r="A4" s="106" t="s">
        <v>2576</v>
      </c>
      <c r="B4" s="96" t="s">
        <v>2577</v>
      </c>
      <c r="C4" s="96" t="s">
        <v>2578</v>
      </c>
      <c r="D4" s="96" t="s">
        <v>2579</v>
      </c>
      <c r="E4" s="96" t="s">
        <v>2579</v>
      </c>
      <c r="F4" s="96" t="s">
        <v>2579</v>
      </c>
      <c r="G4" s="96" t="s">
        <v>2740</v>
      </c>
      <c r="H4" s="96" t="s">
        <v>2740</v>
      </c>
      <c r="I4" s="96" t="s">
        <v>2740</v>
      </c>
      <c r="J4" s="110" t="s">
        <v>2581</v>
      </c>
    </row>
    <row r="5" ht="25.35" customHeight="1" spans="1:10">
      <c r="A5" s="93" t="s">
        <v>2710</v>
      </c>
      <c r="B5" s="93"/>
      <c r="C5" s="93"/>
      <c r="D5" s="93"/>
      <c r="E5" s="93"/>
      <c r="F5" s="93"/>
      <c r="G5" s="93"/>
      <c r="H5" s="93"/>
      <c r="I5" s="93"/>
      <c r="J5" s="111" t="s">
        <v>2741</v>
      </c>
    </row>
    <row r="6" ht="25.35" customHeight="1" spans="1:10">
      <c r="A6" s="93" t="s">
        <v>2711</v>
      </c>
      <c r="B6" s="93"/>
      <c r="C6" s="93"/>
      <c r="D6" s="93"/>
      <c r="E6" s="93"/>
      <c r="F6" s="93"/>
      <c r="G6" s="93"/>
      <c r="H6" s="93"/>
      <c r="I6" s="93"/>
      <c r="J6" s="111" t="s">
        <v>2741</v>
      </c>
    </row>
    <row r="7" ht="25.35" customHeight="1" spans="1:10">
      <c r="A7" s="93" t="s">
        <v>2712</v>
      </c>
      <c r="B7" s="93"/>
      <c r="C7" s="93"/>
      <c r="D7" s="93"/>
      <c r="E7" s="93"/>
      <c r="F7" s="93"/>
      <c r="G7" s="93"/>
      <c r="H7" s="93"/>
      <c r="I7" s="93"/>
      <c r="J7" s="111" t="s">
        <v>2741</v>
      </c>
    </row>
    <row r="8" ht="25.35" customHeight="1" spans="1:10">
      <c r="A8" s="93" t="s">
        <v>2713</v>
      </c>
      <c r="B8" s="93">
        <v>0</v>
      </c>
      <c r="C8" s="93">
        <v>0</v>
      </c>
      <c r="D8" s="93"/>
      <c r="E8" s="93"/>
      <c r="F8" s="93"/>
      <c r="G8" s="93"/>
      <c r="H8" s="93"/>
      <c r="I8" s="93"/>
      <c r="J8" s="111" t="s">
        <v>2741</v>
      </c>
    </row>
    <row r="9" ht="25.35" customHeight="1" spans="1:10">
      <c r="A9" s="93" t="s">
        <v>2714</v>
      </c>
      <c r="B9" s="93"/>
      <c r="C9" s="93"/>
      <c r="D9" s="93"/>
      <c r="E9" s="93"/>
      <c r="F9" s="93"/>
      <c r="G9" s="107"/>
      <c r="H9" s="93"/>
      <c r="I9" s="93"/>
      <c r="J9" s="111" t="s">
        <v>2741</v>
      </c>
    </row>
    <row r="10" ht="25.35" customHeight="1" spans="1:10">
      <c r="A10" s="93" t="s">
        <v>2715</v>
      </c>
      <c r="B10" s="93"/>
      <c r="C10" s="93"/>
      <c r="D10" s="93"/>
      <c r="E10" s="93"/>
      <c r="F10" s="93"/>
      <c r="G10" s="93"/>
      <c r="H10" s="93"/>
      <c r="I10" s="93"/>
      <c r="J10" s="111" t="s">
        <v>2741</v>
      </c>
    </row>
    <row r="11" ht="25.35" customHeight="1" spans="1:10">
      <c r="A11" s="93" t="s">
        <v>2716</v>
      </c>
      <c r="B11" s="93"/>
      <c r="C11" s="93"/>
      <c r="D11" s="93"/>
      <c r="E11" s="93"/>
      <c r="F11" s="93"/>
      <c r="G11" s="93"/>
      <c r="H11" s="93"/>
      <c r="I11" s="93"/>
      <c r="J11" s="111" t="s">
        <v>2741</v>
      </c>
    </row>
    <row r="12" ht="25.35" customHeight="1" spans="1:10">
      <c r="A12" s="93" t="s">
        <v>2717</v>
      </c>
      <c r="B12" s="93"/>
      <c r="C12" s="93"/>
      <c r="D12" s="93"/>
      <c r="E12" s="93"/>
      <c r="F12" s="93"/>
      <c r="G12" s="93"/>
      <c r="H12" s="93"/>
      <c r="I12" s="93"/>
      <c r="J12" s="111" t="s">
        <v>2741</v>
      </c>
    </row>
    <row r="13" ht="25.35" customHeight="1" spans="1:10">
      <c r="A13" s="93" t="s">
        <v>2718</v>
      </c>
      <c r="B13" s="93">
        <v>0</v>
      </c>
      <c r="C13" s="93">
        <v>0</v>
      </c>
      <c r="D13" s="93"/>
      <c r="E13" s="93"/>
      <c r="F13" s="93"/>
      <c r="G13" s="93"/>
      <c r="H13" s="93"/>
      <c r="I13" s="93"/>
      <c r="J13" s="111" t="s">
        <v>2741</v>
      </c>
    </row>
    <row r="14" ht="25.35" customHeight="1" spans="1:10">
      <c r="A14" s="93" t="s">
        <v>2719</v>
      </c>
      <c r="B14" s="93"/>
      <c r="C14" s="93"/>
      <c r="D14" s="93"/>
      <c r="E14" s="93"/>
      <c r="F14" s="93"/>
      <c r="G14" s="93"/>
      <c r="H14" s="93"/>
      <c r="I14" s="93"/>
      <c r="J14" s="111" t="s">
        <v>2741</v>
      </c>
    </row>
    <row r="15" ht="25.35" customHeight="1" spans="1:10">
      <c r="A15" s="93" t="s">
        <v>2720</v>
      </c>
      <c r="B15" s="93"/>
      <c r="C15" s="93"/>
      <c r="D15" s="93"/>
      <c r="E15" s="93"/>
      <c r="F15" s="93"/>
      <c r="G15" s="93"/>
      <c r="H15" s="93"/>
      <c r="I15" s="93"/>
      <c r="J15" s="111" t="s">
        <v>2741</v>
      </c>
    </row>
    <row r="16" s="104" customFormat="1" ht="25.35" customHeight="1" spans="1:10">
      <c r="A16" s="96" t="s">
        <v>2577</v>
      </c>
      <c r="B16" s="92">
        <f>SUM(B5:B15)</f>
        <v>0</v>
      </c>
      <c r="C16" s="92">
        <f>SUM(C5:C15)</f>
        <v>0</v>
      </c>
      <c r="D16" s="92"/>
      <c r="E16" s="92"/>
      <c r="F16" s="92"/>
      <c r="G16" s="92"/>
      <c r="H16" s="92"/>
      <c r="I16" s="92"/>
      <c r="J16" s="111" t="s">
        <v>2741</v>
      </c>
    </row>
    <row r="17" ht="39.6" customHeight="1" spans="1:10">
      <c r="A17" s="108" t="s">
        <v>2742</v>
      </c>
      <c r="B17" s="108"/>
      <c r="C17" s="108"/>
      <c r="D17" s="108"/>
      <c r="E17" s="108"/>
      <c r="F17" s="108"/>
      <c r="G17" s="108"/>
      <c r="H17" s="108"/>
      <c r="I17" s="108"/>
      <c r="J17" s="108"/>
    </row>
  </sheetData>
  <mergeCells count="2">
    <mergeCell ref="A2:J2"/>
    <mergeCell ref="A17:J17"/>
  </mergeCells>
  <printOptions horizontalCentered="1"/>
  <pageMargins left="0.236111111111111" right="0.236111111111111" top="0.747916666666667" bottom="0.747916666666667" header="0.314583333333333" footer="0.314583333333333"/>
  <pageSetup paperSize="9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19" sqref="G19"/>
    </sheetView>
  </sheetViews>
  <sheetFormatPr defaultColWidth="9" defaultRowHeight="14.25" outlineLevelCol="3"/>
  <cols>
    <col min="1" max="1" width="39" customWidth="1"/>
    <col min="2" max="2" width="12.375" customWidth="1"/>
    <col min="3" max="3" width="14.75" customWidth="1"/>
    <col min="4" max="4" width="18.5" customWidth="1"/>
  </cols>
  <sheetData>
    <row r="1" ht="18.6" customHeight="1" spans="1:1">
      <c r="A1" s="15" t="s">
        <v>2743</v>
      </c>
    </row>
    <row r="2" ht="27" customHeight="1" spans="1:4">
      <c r="A2" s="86" t="s">
        <v>2744</v>
      </c>
      <c r="B2" s="86"/>
      <c r="C2" s="86"/>
      <c r="D2" s="86"/>
    </row>
    <row r="3" spans="1:4">
      <c r="A3" s="87"/>
      <c r="B3" s="88"/>
      <c r="C3" s="88"/>
      <c r="D3" s="100" t="s">
        <v>2575</v>
      </c>
    </row>
    <row r="4" ht="49.9" customHeight="1" spans="1:4">
      <c r="A4" s="90" t="s">
        <v>2576</v>
      </c>
      <c r="B4" s="90" t="s">
        <v>59</v>
      </c>
      <c r="C4" s="20" t="s">
        <v>148</v>
      </c>
      <c r="D4" s="20" t="s">
        <v>149</v>
      </c>
    </row>
    <row r="5" ht="30.6" customHeight="1" spans="1:4">
      <c r="A5" s="93" t="s">
        <v>2745</v>
      </c>
      <c r="B5" s="93"/>
      <c r="C5" s="93"/>
      <c r="D5" s="41"/>
    </row>
    <row r="6" ht="30.6" customHeight="1" spans="1:4">
      <c r="A6" s="93" t="s">
        <v>2746</v>
      </c>
      <c r="B6" s="93"/>
      <c r="C6" s="93"/>
      <c r="D6" s="93"/>
    </row>
    <row r="7" ht="30.6" customHeight="1" spans="1:4">
      <c r="A7" s="93" t="s">
        <v>2747</v>
      </c>
      <c r="B7" s="93"/>
      <c r="C7" s="93"/>
      <c r="D7" s="93"/>
    </row>
    <row r="8" ht="30.6" customHeight="1" spans="1:4">
      <c r="A8" s="93" t="s">
        <v>2748</v>
      </c>
      <c r="B8" s="93"/>
      <c r="C8" s="93"/>
      <c r="D8" s="93"/>
    </row>
    <row r="9" ht="30.6" customHeight="1" spans="1:4">
      <c r="A9" s="93" t="s">
        <v>2749</v>
      </c>
      <c r="B9" s="93"/>
      <c r="C9" s="93"/>
      <c r="D9" s="93"/>
    </row>
    <row r="10" ht="30.6" customHeight="1" spans="1:4">
      <c r="A10" s="96" t="s">
        <v>2700</v>
      </c>
      <c r="B10" s="93"/>
      <c r="C10" s="93"/>
      <c r="D10" s="41"/>
    </row>
    <row r="11" ht="30.6" customHeight="1" spans="1:4">
      <c r="A11" s="101" t="s">
        <v>2750</v>
      </c>
      <c r="B11" s="101"/>
      <c r="C11" s="101"/>
      <c r="D11" s="101"/>
    </row>
    <row r="12" ht="30.6" customHeight="1" spans="1:4">
      <c r="A12" s="102" t="s">
        <v>2751</v>
      </c>
      <c r="B12" s="101"/>
      <c r="C12" s="101"/>
      <c r="D12" s="101"/>
    </row>
    <row r="13" ht="30.6" customHeight="1" spans="1:4">
      <c r="A13" s="103" t="s">
        <v>101</v>
      </c>
      <c r="B13" s="93"/>
      <c r="C13" s="93"/>
      <c r="D13" s="41"/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I18" sqref="I18"/>
    </sheetView>
  </sheetViews>
  <sheetFormatPr defaultColWidth="9" defaultRowHeight="14.25" outlineLevelCol="3"/>
  <cols>
    <col min="1" max="1" width="33.875" customWidth="1"/>
    <col min="2" max="2" width="12.625" customWidth="1"/>
    <col min="3" max="3" width="14.25" customWidth="1"/>
    <col min="4" max="4" width="18.25" customWidth="1"/>
  </cols>
  <sheetData>
    <row r="1" ht="23.45" customHeight="1" spans="1:1">
      <c r="A1" s="15" t="s">
        <v>2752</v>
      </c>
    </row>
    <row r="2" ht="20.25" spans="1:4">
      <c r="A2" s="86" t="s">
        <v>2753</v>
      </c>
      <c r="B2" s="86"/>
      <c r="C2" s="86"/>
      <c r="D2" s="86"/>
    </row>
    <row r="3" spans="1:4">
      <c r="A3" s="87"/>
      <c r="B3" s="88"/>
      <c r="C3" s="88"/>
      <c r="D3" s="89" t="s">
        <v>2575</v>
      </c>
    </row>
    <row r="4" ht="50.45" customHeight="1" spans="1:4">
      <c r="A4" s="99" t="s">
        <v>2576</v>
      </c>
      <c r="B4" s="99" t="s">
        <v>59</v>
      </c>
      <c r="C4" s="20" t="s">
        <v>148</v>
      </c>
      <c r="D4" s="20" t="s">
        <v>149</v>
      </c>
    </row>
    <row r="5" ht="31.15" customHeight="1" spans="1:4">
      <c r="A5" s="93" t="s">
        <v>2754</v>
      </c>
      <c r="B5" s="93"/>
      <c r="C5" s="93"/>
      <c r="D5" s="41"/>
    </row>
    <row r="6" ht="31.15" customHeight="1" spans="1:4">
      <c r="A6" s="93" t="s">
        <v>2755</v>
      </c>
      <c r="B6" s="93"/>
      <c r="C6" s="93"/>
      <c r="D6" s="93"/>
    </row>
    <row r="7" ht="31.15" customHeight="1" spans="1:4">
      <c r="A7" s="93" t="s">
        <v>2756</v>
      </c>
      <c r="B7" s="93"/>
      <c r="C7" s="93"/>
      <c r="D7" s="93"/>
    </row>
    <row r="8" ht="31.15" customHeight="1" spans="1:4">
      <c r="A8" s="93" t="s">
        <v>2757</v>
      </c>
      <c r="B8" s="93"/>
      <c r="C8" s="93"/>
      <c r="D8" s="93"/>
    </row>
    <row r="9" ht="31.15" customHeight="1" spans="1:4">
      <c r="A9" s="93" t="s">
        <v>2758</v>
      </c>
      <c r="B9" s="93"/>
      <c r="C9" s="93"/>
      <c r="D9" s="41"/>
    </row>
    <row r="10" ht="31.15" customHeight="1" spans="1:4">
      <c r="A10" s="96" t="s">
        <v>2721</v>
      </c>
      <c r="B10" s="93"/>
      <c r="C10" s="93"/>
      <c r="D10" s="41"/>
    </row>
    <row r="11" ht="31.15" customHeight="1" spans="1:4">
      <c r="A11" s="93" t="s">
        <v>2759</v>
      </c>
      <c r="B11" s="93"/>
      <c r="C11" s="93"/>
      <c r="D11" s="93"/>
    </row>
    <row r="12" ht="31.15" customHeight="1" spans="1:4">
      <c r="A12" s="93" t="s">
        <v>2760</v>
      </c>
      <c r="B12" s="93"/>
      <c r="C12" s="93"/>
      <c r="D12" s="93"/>
    </row>
    <row r="13" ht="31.15" customHeight="1" spans="1:4">
      <c r="A13" s="96" t="s">
        <v>145</v>
      </c>
      <c r="B13" s="93"/>
      <c r="C13" s="93"/>
      <c r="D13" s="41"/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6" sqref="C6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15" t="s">
        <v>2761</v>
      </c>
    </row>
    <row r="2" ht="20.25" spans="1:4">
      <c r="A2" s="86" t="s">
        <v>2762</v>
      </c>
      <c r="B2" s="86"/>
      <c r="C2" s="86"/>
      <c r="D2" s="86"/>
    </row>
    <row r="3" ht="24.6" customHeight="1" spans="1:4">
      <c r="A3" s="87"/>
      <c r="B3" s="88"/>
      <c r="C3" s="88"/>
      <c r="D3" s="89" t="s">
        <v>2575</v>
      </c>
    </row>
    <row r="4" ht="48.6" customHeight="1" spans="1:4">
      <c r="A4" s="90" t="s">
        <v>2576</v>
      </c>
      <c r="B4" s="90" t="s">
        <v>59</v>
      </c>
      <c r="C4" s="20" t="s">
        <v>148</v>
      </c>
      <c r="D4" s="20" t="s">
        <v>149</v>
      </c>
    </row>
    <row r="5" ht="23.45" customHeight="1" spans="1:4">
      <c r="A5" s="93" t="s">
        <v>2745</v>
      </c>
      <c r="B5" s="93">
        <v>41</v>
      </c>
      <c r="C5" s="93">
        <v>38</v>
      </c>
      <c r="D5" s="41">
        <f t="shared" ref="D5:D9" si="0">ROUND(B5/C5*100,2)</f>
        <v>107.89</v>
      </c>
    </row>
    <row r="6" ht="23.45" customHeight="1" spans="1:4">
      <c r="A6" s="93" t="s">
        <v>2763</v>
      </c>
      <c r="B6" s="93">
        <v>16</v>
      </c>
      <c r="C6" s="93">
        <v>15.4</v>
      </c>
      <c r="D6" s="41">
        <f t="shared" si="0"/>
        <v>103.9</v>
      </c>
    </row>
    <row r="7" ht="23.45" customHeight="1" spans="1:4">
      <c r="A7" s="97" t="s">
        <v>2764</v>
      </c>
      <c r="B7" s="93">
        <v>14</v>
      </c>
      <c r="C7" s="93">
        <v>13.8</v>
      </c>
      <c r="D7" s="41">
        <f t="shared" si="0"/>
        <v>101.45</v>
      </c>
    </row>
    <row r="8" ht="23.45" customHeight="1" spans="1:4">
      <c r="A8" s="97" t="s">
        <v>2765</v>
      </c>
      <c r="B8" s="93">
        <v>2.5</v>
      </c>
      <c r="C8" s="93">
        <v>1.1</v>
      </c>
      <c r="D8" s="41">
        <f t="shared" si="0"/>
        <v>227.27</v>
      </c>
    </row>
    <row r="9" ht="23.45" customHeight="1" spans="1:4">
      <c r="A9" s="97" t="s">
        <v>2766</v>
      </c>
      <c r="B9" s="93">
        <v>8.5</v>
      </c>
      <c r="C9" s="93">
        <v>7.7</v>
      </c>
      <c r="D9" s="41">
        <f t="shared" si="0"/>
        <v>110.39</v>
      </c>
    </row>
    <row r="10" ht="23.45" customHeight="1" spans="1:4">
      <c r="A10" s="97" t="s">
        <v>2767</v>
      </c>
      <c r="B10" s="93"/>
      <c r="C10" s="93"/>
      <c r="D10" s="93"/>
    </row>
    <row r="11" ht="23.45" customHeight="1" spans="1:4">
      <c r="A11" s="93" t="s">
        <v>2746</v>
      </c>
      <c r="B11" s="93"/>
      <c r="C11" s="93"/>
      <c r="D11" s="93"/>
    </row>
    <row r="12" ht="23.45" customHeight="1" spans="1:4">
      <c r="A12" s="93" t="s">
        <v>2768</v>
      </c>
      <c r="B12" s="93"/>
      <c r="C12" s="93"/>
      <c r="D12" s="93"/>
    </row>
    <row r="13" ht="23.45" customHeight="1" spans="1:4">
      <c r="A13" s="97" t="s">
        <v>2769</v>
      </c>
      <c r="B13" s="93"/>
      <c r="C13" s="93"/>
      <c r="D13" s="93"/>
    </row>
    <row r="14" ht="23.45" customHeight="1" spans="1:4">
      <c r="A14" s="97" t="s">
        <v>2770</v>
      </c>
      <c r="B14" s="93"/>
      <c r="C14" s="93"/>
      <c r="D14" s="93"/>
    </row>
    <row r="15" ht="23.45" customHeight="1" spans="1:4">
      <c r="A15" s="97" t="s">
        <v>2771</v>
      </c>
      <c r="B15" s="93"/>
      <c r="C15" s="93"/>
      <c r="D15" s="93"/>
    </row>
    <row r="16" ht="23.45" customHeight="1" spans="1:4">
      <c r="A16" s="93" t="s">
        <v>2747</v>
      </c>
      <c r="B16" s="93"/>
      <c r="C16" s="93"/>
      <c r="D16" s="93"/>
    </row>
    <row r="17" ht="23.45" customHeight="1" spans="1:4">
      <c r="A17" s="93" t="s">
        <v>2748</v>
      </c>
      <c r="B17" s="93"/>
      <c r="C17" s="93"/>
      <c r="D17" s="93"/>
    </row>
    <row r="18" ht="23.45" customHeight="1" spans="1:4">
      <c r="A18" s="93" t="s">
        <v>2749</v>
      </c>
      <c r="B18" s="93"/>
      <c r="C18" s="93"/>
      <c r="D18" s="93"/>
    </row>
    <row r="19" ht="23.45" customHeight="1" spans="1:4">
      <c r="A19" s="96" t="s">
        <v>2700</v>
      </c>
      <c r="B19" s="93">
        <f>B5+B11+B16+B17+B18</f>
        <v>41</v>
      </c>
      <c r="C19" s="93">
        <f>C5+C11+C16+C17+C18</f>
        <v>38</v>
      </c>
      <c r="D19" s="41">
        <f t="shared" ref="D19" si="1">ROUND(B19/C19*100,2)</f>
        <v>107.89</v>
      </c>
    </row>
    <row r="20" ht="23.45" customHeight="1" spans="1:4">
      <c r="A20" s="93" t="s">
        <v>2750</v>
      </c>
      <c r="B20" s="93"/>
      <c r="C20" s="93"/>
      <c r="D20" s="93"/>
    </row>
    <row r="21" ht="23.45" customHeight="1" spans="1:4">
      <c r="A21" s="98" t="s">
        <v>2751</v>
      </c>
      <c r="B21" s="93"/>
      <c r="C21" s="93"/>
      <c r="D21" s="93"/>
    </row>
    <row r="22" ht="23.45" customHeight="1" spans="1:4">
      <c r="A22" s="96" t="s">
        <v>101</v>
      </c>
      <c r="B22" s="93">
        <f>B21+B20+B19</f>
        <v>41</v>
      </c>
      <c r="C22" s="93">
        <f>C21+C20+C19</f>
        <v>38</v>
      </c>
      <c r="D22" s="41">
        <f t="shared" ref="D22" si="2">ROUND(B22/C22*100,2)</f>
        <v>107.89</v>
      </c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G16" sqref="G16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15" t="s">
        <v>2772</v>
      </c>
    </row>
    <row r="2" ht="26.45" customHeight="1" spans="1:4">
      <c r="A2" s="86" t="s">
        <v>2773</v>
      </c>
      <c r="B2" s="86"/>
      <c r="C2" s="86"/>
      <c r="D2" s="86"/>
    </row>
    <row r="3" spans="1:4">
      <c r="A3" s="87"/>
      <c r="B3" s="88"/>
      <c r="C3" s="88"/>
      <c r="D3" s="89" t="s">
        <v>2575</v>
      </c>
    </row>
    <row r="4" ht="44.25" customHeight="1" spans="1:4">
      <c r="A4" s="90" t="s">
        <v>2576</v>
      </c>
      <c r="B4" s="90" t="s">
        <v>59</v>
      </c>
      <c r="C4" s="20" t="s">
        <v>148</v>
      </c>
      <c r="D4" s="20" t="s">
        <v>149</v>
      </c>
    </row>
    <row r="5" ht="18.6" customHeight="1" spans="1:4">
      <c r="A5" s="91" t="s">
        <v>2754</v>
      </c>
      <c r="B5" s="92"/>
      <c r="C5" s="92"/>
      <c r="D5" s="41">
        <v>0</v>
      </c>
    </row>
    <row r="6" ht="18.6" customHeight="1" spans="1:4">
      <c r="A6" s="91" t="s">
        <v>2774</v>
      </c>
      <c r="B6" s="93"/>
      <c r="C6" s="93"/>
      <c r="D6" s="93"/>
    </row>
    <row r="7" ht="18.6" customHeight="1" spans="1:4">
      <c r="A7" s="94" t="s">
        <v>2775</v>
      </c>
      <c r="B7" s="93"/>
      <c r="C7" s="93"/>
      <c r="D7" s="93"/>
    </row>
    <row r="8" ht="18.6" customHeight="1" spans="1:4">
      <c r="A8" s="94" t="s">
        <v>2776</v>
      </c>
      <c r="B8" s="93"/>
      <c r="C8" s="93"/>
      <c r="D8" s="93"/>
    </row>
    <row r="9" ht="18.6" customHeight="1" spans="1:4">
      <c r="A9" s="94" t="s">
        <v>2777</v>
      </c>
      <c r="B9" s="93"/>
      <c r="C9" s="93"/>
      <c r="D9" s="93"/>
    </row>
    <row r="10" ht="18.6" customHeight="1" spans="1:4">
      <c r="A10" s="94" t="s">
        <v>2778</v>
      </c>
      <c r="B10" s="93"/>
      <c r="C10" s="93"/>
      <c r="D10" s="93"/>
    </row>
    <row r="11" ht="18.6" customHeight="1" spans="1:4">
      <c r="A11" s="94" t="s">
        <v>2779</v>
      </c>
      <c r="B11" s="93"/>
      <c r="C11" s="93"/>
      <c r="D11" s="93"/>
    </row>
    <row r="12" ht="18.6" customHeight="1" spans="1:4">
      <c r="A12" s="94" t="s">
        <v>2780</v>
      </c>
      <c r="B12" s="93"/>
      <c r="C12" s="93"/>
      <c r="D12" s="93"/>
    </row>
    <row r="13" ht="18.6" customHeight="1" spans="1:4">
      <c r="A13" s="94" t="s">
        <v>2781</v>
      </c>
      <c r="B13" s="93"/>
      <c r="C13" s="93"/>
      <c r="D13" s="93"/>
    </row>
    <row r="14" ht="18.6" customHeight="1" spans="1:4">
      <c r="A14" s="94" t="s">
        <v>2782</v>
      </c>
      <c r="B14" s="93"/>
      <c r="C14" s="93"/>
      <c r="D14" s="93"/>
    </row>
    <row r="15" ht="18.6" customHeight="1" spans="1:4">
      <c r="A15" s="91" t="s">
        <v>2755</v>
      </c>
      <c r="B15" s="95"/>
      <c r="C15" s="95"/>
      <c r="D15" s="95"/>
    </row>
    <row r="16" ht="18.6" customHeight="1" spans="1:4">
      <c r="A16" s="91" t="s">
        <v>2783</v>
      </c>
      <c r="B16" s="13"/>
      <c r="C16" s="13"/>
      <c r="D16" s="13"/>
    </row>
    <row r="17" ht="18.6" customHeight="1" spans="1:4">
      <c r="A17" s="94" t="s">
        <v>2784</v>
      </c>
      <c r="B17" s="13"/>
      <c r="C17" s="13"/>
      <c r="D17" s="13"/>
    </row>
    <row r="18" ht="18.6" customHeight="1" spans="1:4">
      <c r="A18" s="94" t="s">
        <v>2785</v>
      </c>
      <c r="B18" s="13"/>
      <c r="C18" s="13"/>
      <c r="D18" s="13"/>
    </row>
    <row r="19" ht="18.6" customHeight="1" spans="1:4">
      <c r="A19" s="94" t="s">
        <v>2786</v>
      </c>
      <c r="B19" s="13"/>
      <c r="C19" s="13"/>
      <c r="D19" s="13"/>
    </row>
    <row r="20" ht="18.6" customHeight="1" spans="1:4">
      <c r="A20" s="94" t="s">
        <v>2787</v>
      </c>
      <c r="B20" s="13"/>
      <c r="C20" s="13"/>
      <c r="D20" s="13"/>
    </row>
    <row r="21" ht="18.6" customHeight="1" spans="1:4">
      <c r="A21" s="94" t="s">
        <v>2788</v>
      </c>
      <c r="B21" s="13"/>
      <c r="C21" s="13"/>
      <c r="D21" s="13"/>
    </row>
    <row r="22" ht="18.6" customHeight="1" spans="1:4">
      <c r="A22" s="94" t="s">
        <v>2789</v>
      </c>
      <c r="B22" s="13"/>
      <c r="C22" s="13"/>
      <c r="D22" s="13"/>
    </row>
    <row r="23" ht="18.6" customHeight="1" spans="1:4">
      <c r="A23" s="94" t="s">
        <v>2790</v>
      </c>
      <c r="B23" s="13"/>
      <c r="C23" s="13"/>
      <c r="D23" s="13"/>
    </row>
    <row r="24" ht="18.6" customHeight="1" spans="1:4">
      <c r="A24" s="91" t="s">
        <v>2756</v>
      </c>
      <c r="B24" s="95"/>
      <c r="C24" s="95"/>
      <c r="D24" s="95"/>
    </row>
    <row r="25" ht="18.6" customHeight="1" spans="1:4">
      <c r="A25" s="91" t="s">
        <v>2791</v>
      </c>
      <c r="B25" s="13"/>
      <c r="C25" s="13"/>
      <c r="D25" s="13"/>
    </row>
    <row r="26" ht="18.6" customHeight="1" spans="1:4">
      <c r="A26" s="91" t="s">
        <v>2757</v>
      </c>
      <c r="B26" s="95"/>
      <c r="C26" s="95"/>
      <c r="D26" s="95"/>
    </row>
    <row r="27" ht="18.6" customHeight="1" spans="1:4">
      <c r="A27" s="91" t="s">
        <v>2792</v>
      </c>
      <c r="B27" s="13"/>
      <c r="C27" s="13"/>
      <c r="D27" s="13"/>
    </row>
    <row r="28" ht="18.6" customHeight="1" spans="1:4">
      <c r="A28" s="91" t="s">
        <v>2793</v>
      </c>
      <c r="B28" s="13"/>
      <c r="C28" s="13"/>
      <c r="D28" s="13"/>
    </row>
    <row r="29" ht="18.6" customHeight="1" spans="1:4">
      <c r="A29" s="91" t="s">
        <v>2794</v>
      </c>
      <c r="B29" s="13"/>
      <c r="C29" s="13"/>
      <c r="D29" s="13"/>
    </row>
    <row r="30" ht="18.6" customHeight="1" spans="1:4">
      <c r="A30" s="91" t="s">
        <v>2758</v>
      </c>
      <c r="B30" s="95">
        <v>41</v>
      </c>
      <c r="C30" s="95">
        <v>38</v>
      </c>
      <c r="D30" s="41">
        <f t="shared" ref="D30:D31" si="0">ROUND(B30/C30*100,2)</f>
        <v>107.89</v>
      </c>
    </row>
    <row r="31" ht="18.6" customHeight="1" spans="1:4">
      <c r="A31" s="96" t="s">
        <v>129</v>
      </c>
      <c r="B31" s="13">
        <f>B30+B26+B15+B5</f>
        <v>41</v>
      </c>
      <c r="C31" s="13">
        <f>C30+C26+C15+C5</f>
        <v>38</v>
      </c>
      <c r="D31" s="41">
        <f t="shared" si="0"/>
        <v>107.89</v>
      </c>
    </row>
    <row r="32" ht="18.6" customHeight="1" spans="1:4">
      <c r="A32" s="97" t="s">
        <v>2759</v>
      </c>
      <c r="B32" s="13"/>
      <c r="C32" s="13"/>
      <c r="D32" s="13"/>
    </row>
    <row r="33" ht="18.6" customHeight="1" spans="1:4">
      <c r="A33" s="93" t="s">
        <v>2760</v>
      </c>
      <c r="B33" s="13"/>
      <c r="C33" s="13"/>
      <c r="D33" s="13"/>
    </row>
    <row r="34" ht="18.6" customHeight="1" spans="1:4">
      <c r="A34" s="96" t="s">
        <v>2795</v>
      </c>
      <c r="B34" s="13">
        <f>B32+B33+B31</f>
        <v>41</v>
      </c>
      <c r="C34" s="13">
        <f>C32+C33+C31</f>
        <v>38</v>
      </c>
      <c r="D34" s="41">
        <f>ROUND(B34/C34*100,2)</f>
        <v>107.89</v>
      </c>
    </row>
  </sheetData>
  <mergeCells count="1">
    <mergeCell ref="A2:D2"/>
  </mergeCells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C4" sqref="C4:D4"/>
    </sheetView>
  </sheetViews>
  <sheetFormatPr defaultColWidth="9" defaultRowHeight="14.25" outlineLevelCol="3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212" t="s">
        <v>55</v>
      </c>
      <c r="B1" s="213"/>
    </row>
    <row r="2" ht="20.25" spans="1:4">
      <c r="A2" s="277" t="s">
        <v>56</v>
      </c>
      <c r="B2" s="277"/>
      <c r="C2" s="277"/>
      <c r="D2" s="277"/>
    </row>
    <row r="3" spans="1:4">
      <c r="A3" s="215"/>
      <c r="B3" s="213"/>
      <c r="D3" s="181" t="s">
        <v>57</v>
      </c>
    </row>
    <row r="4" ht="44.45" customHeight="1" spans="1:4">
      <c r="A4" s="265" t="s">
        <v>58</v>
      </c>
      <c r="B4" s="117" t="s">
        <v>59</v>
      </c>
      <c r="C4" s="20" t="s">
        <v>60</v>
      </c>
      <c r="D4" s="20" t="s">
        <v>61</v>
      </c>
    </row>
    <row r="5" spans="1:4">
      <c r="A5" s="281" t="s">
        <v>62</v>
      </c>
      <c r="B5" s="282">
        <f>SUM(B6:B21)</f>
        <v>21910</v>
      </c>
      <c r="C5" s="282">
        <f>SUM(C6:C21)</f>
        <v>20597</v>
      </c>
      <c r="D5" s="40">
        <f t="shared" ref="D5:D8" si="0">ROUND(B5/C5*100,2)</f>
        <v>106.37</v>
      </c>
    </row>
    <row r="6" spans="1:4">
      <c r="A6" s="283" t="s">
        <v>63</v>
      </c>
      <c r="B6" s="282">
        <v>7000</v>
      </c>
      <c r="C6" s="282">
        <v>4500</v>
      </c>
      <c r="D6" s="40">
        <f t="shared" si="0"/>
        <v>155.56</v>
      </c>
    </row>
    <row r="7" spans="1:4">
      <c r="A7" s="283" t="s">
        <v>64</v>
      </c>
      <c r="B7" s="282">
        <v>0</v>
      </c>
      <c r="C7" s="282"/>
      <c r="D7" s="40"/>
    </row>
    <row r="8" spans="1:4">
      <c r="A8" s="283" t="s">
        <v>65</v>
      </c>
      <c r="B8" s="282">
        <v>3000</v>
      </c>
      <c r="C8" s="282">
        <v>3430</v>
      </c>
      <c r="D8" s="40">
        <f t="shared" si="0"/>
        <v>87.46</v>
      </c>
    </row>
    <row r="9" spans="1:4">
      <c r="A9" s="283" t="s">
        <v>66</v>
      </c>
      <c r="B9" s="282"/>
      <c r="C9" s="282"/>
      <c r="D9" s="40"/>
    </row>
    <row r="10" spans="1:4">
      <c r="A10" s="283" t="s">
        <v>67</v>
      </c>
      <c r="B10" s="282">
        <v>1000</v>
      </c>
      <c r="C10" s="282">
        <v>1000</v>
      </c>
      <c r="D10" s="40">
        <f t="shared" ref="D10:D20" si="1">ROUND(B10/C10*100,2)</f>
        <v>100</v>
      </c>
    </row>
    <row r="11" spans="1:4">
      <c r="A11" s="283" t="s">
        <v>68</v>
      </c>
      <c r="B11" s="282">
        <v>100</v>
      </c>
      <c r="C11" s="282">
        <v>120</v>
      </c>
      <c r="D11" s="40">
        <f t="shared" si="1"/>
        <v>83.33</v>
      </c>
    </row>
    <row r="12" spans="1:4">
      <c r="A12" s="283" t="s">
        <v>69</v>
      </c>
      <c r="B12" s="282">
        <v>950</v>
      </c>
      <c r="C12" s="282">
        <v>1185</v>
      </c>
      <c r="D12" s="40">
        <f t="shared" si="1"/>
        <v>80.17</v>
      </c>
    </row>
    <row r="13" spans="1:4">
      <c r="A13" s="283" t="s">
        <v>70</v>
      </c>
      <c r="B13" s="282">
        <v>430</v>
      </c>
      <c r="C13" s="282">
        <v>1115</v>
      </c>
      <c r="D13" s="40">
        <f t="shared" si="1"/>
        <v>38.57</v>
      </c>
    </row>
    <row r="14" spans="1:4">
      <c r="A14" s="283" t="s">
        <v>71</v>
      </c>
      <c r="B14" s="282">
        <v>315</v>
      </c>
      <c r="C14" s="282">
        <v>355</v>
      </c>
      <c r="D14" s="40">
        <f t="shared" si="1"/>
        <v>88.73</v>
      </c>
    </row>
    <row r="15" spans="1:4">
      <c r="A15" s="283" t="s">
        <v>72</v>
      </c>
      <c r="B15" s="282">
        <v>255</v>
      </c>
      <c r="C15" s="282">
        <v>202</v>
      </c>
      <c r="D15" s="40">
        <f t="shared" si="1"/>
        <v>126.24</v>
      </c>
    </row>
    <row r="16" spans="1:4">
      <c r="A16" s="283" t="s">
        <v>73</v>
      </c>
      <c r="B16" s="282">
        <v>3450</v>
      </c>
      <c r="C16" s="282">
        <v>2100</v>
      </c>
      <c r="D16" s="40">
        <f t="shared" si="1"/>
        <v>164.29</v>
      </c>
    </row>
    <row r="17" spans="1:4">
      <c r="A17" s="283" t="s">
        <v>74</v>
      </c>
      <c r="B17" s="282">
        <v>260</v>
      </c>
      <c r="C17" s="282">
        <v>180</v>
      </c>
      <c r="D17" s="40">
        <f t="shared" si="1"/>
        <v>144.44</v>
      </c>
    </row>
    <row r="18" spans="1:4">
      <c r="A18" s="283" t="s">
        <v>75</v>
      </c>
      <c r="B18" s="282">
        <v>1050</v>
      </c>
      <c r="C18" s="282">
        <v>1550</v>
      </c>
      <c r="D18" s="40">
        <f t="shared" si="1"/>
        <v>67.74</v>
      </c>
    </row>
    <row r="19" spans="1:4">
      <c r="A19" s="283" t="s">
        <v>76</v>
      </c>
      <c r="B19" s="282">
        <v>1300</v>
      </c>
      <c r="C19" s="282">
        <v>1960</v>
      </c>
      <c r="D19" s="40">
        <f t="shared" si="1"/>
        <v>66.33</v>
      </c>
    </row>
    <row r="20" spans="1:4">
      <c r="A20" s="283" t="s">
        <v>77</v>
      </c>
      <c r="B20" s="282">
        <v>2800</v>
      </c>
      <c r="C20" s="282">
        <v>2900</v>
      </c>
      <c r="D20" s="40">
        <f t="shared" si="1"/>
        <v>96.55</v>
      </c>
    </row>
    <row r="21" spans="1:4">
      <c r="A21" s="283" t="s">
        <v>78</v>
      </c>
      <c r="B21" s="267"/>
      <c r="C21" s="284"/>
      <c r="D21" s="40"/>
    </row>
    <row r="22" spans="1:4">
      <c r="A22" s="281" t="s">
        <v>79</v>
      </c>
      <c r="B22" s="267">
        <f>SUM(B23:B30)</f>
        <v>11957</v>
      </c>
      <c r="C22" s="267">
        <f>SUM(C23:C30)</f>
        <v>9990</v>
      </c>
      <c r="D22" s="40">
        <f>ROUND(B22/C22*100,2)</f>
        <v>119.69</v>
      </c>
    </row>
    <row r="23" spans="1:4">
      <c r="A23" s="283" t="s">
        <v>80</v>
      </c>
      <c r="B23" s="267">
        <v>3132</v>
      </c>
      <c r="C23" s="282">
        <v>2500</v>
      </c>
      <c r="D23" s="40">
        <f>ROUND(B23/C23*100,2)</f>
        <v>125.28</v>
      </c>
    </row>
    <row r="24" spans="1:4">
      <c r="A24" s="283" t="s">
        <v>81</v>
      </c>
      <c r="B24" s="267">
        <v>5500</v>
      </c>
      <c r="C24" s="282">
        <v>3500</v>
      </c>
      <c r="D24" s="40">
        <f>ROUND(B24/C24*100,2)</f>
        <v>157.14</v>
      </c>
    </row>
    <row r="25" spans="1:4">
      <c r="A25" s="283" t="s">
        <v>82</v>
      </c>
      <c r="B25" s="267">
        <v>1300</v>
      </c>
      <c r="C25" s="282">
        <v>1900</v>
      </c>
      <c r="D25" s="40">
        <f>ROUND(B25/C25*100,2)</f>
        <v>68.42</v>
      </c>
    </row>
    <row r="26" spans="1:4">
      <c r="A26" s="283" t="s">
        <v>83</v>
      </c>
      <c r="B26" s="267">
        <v>0</v>
      </c>
      <c r="C26" s="282"/>
      <c r="D26" s="40"/>
    </row>
    <row r="27" spans="1:4">
      <c r="A27" s="283" t="s">
        <v>84</v>
      </c>
      <c r="B27" s="267">
        <v>2025</v>
      </c>
      <c r="C27" s="282">
        <v>2090</v>
      </c>
      <c r="D27" s="40">
        <f>ROUND(B27/C27*100,2)</f>
        <v>96.89</v>
      </c>
    </row>
    <row r="28" spans="1:4">
      <c r="A28" s="283" t="s">
        <v>85</v>
      </c>
      <c r="B28" s="267"/>
      <c r="C28" s="282">
        <v>0</v>
      </c>
      <c r="D28" s="40"/>
    </row>
    <row r="29" spans="1:4">
      <c r="A29" s="283" t="s">
        <v>86</v>
      </c>
      <c r="B29" s="267"/>
      <c r="C29" s="267">
        <v>0</v>
      </c>
      <c r="D29" s="40"/>
    </row>
    <row r="30" spans="1:4">
      <c r="A30" s="283" t="s">
        <v>87</v>
      </c>
      <c r="B30" s="267"/>
      <c r="C30" s="282"/>
      <c r="D30" s="40"/>
    </row>
    <row r="31" spans="1:4">
      <c r="A31" s="269" t="s">
        <v>88</v>
      </c>
      <c r="B31" s="267">
        <f>B22+B5</f>
        <v>33867</v>
      </c>
      <c r="C31" s="267">
        <f>C22+C5</f>
        <v>30587</v>
      </c>
      <c r="D31" s="40">
        <f>ROUND(B31/C31*100,2)</f>
        <v>110.72</v>
      </c>
    </row>
    <row r="32" spans="1:4">
      <c r="A32" s="270" t="s">
        <v>89</v>
      </c>
      <c r="B32" s="267"/>
      <c r="C32" s="255"/>
      <c r="D32" s="255"/>
    </row>
    <row r="33" spans="1:4">
      <c r="A33" s="270" t="s">
        <v>90</v>
      </c>
      <c r="B33" s="267">
        <f>SUM(B34:B43)</f>
        <v>63963</v>
      </c>
      <c r="C33" s="267">
        <f>SUM(C34:C43)</f>
        <v>63345</v>
      </c>
      <c r="D33" s="40">
        <f>ROUND(B33/C33*100,2)</f>
        <v>100.98</v>
      </c>
    </row>
    <row r="34" spans="1:4">
      <c r="A34" s="271" t="s">
        <v>91</v>
      </c>
      <c r="B34" s="267"/>
      <c r="C34" s="285"/>
      <c r="D34" s="255"/>
    </row>
    <row r="35" spans="1:4">
      <c r="A35" s="271" t="s">
        <v>92</v>
      </c>
      <c r="B35" s="267">
        <v>1321</v>
      </c>
      <c r="C35" s="286">
        <v>1321</v>
      </c>
      <c r="D35" s="40">
        <f>ROUND(B35/C35*100,2)</f>
        <v>100</v>
      </c>
    </row>
    <row r="36" spans="1:4">
      <c r="A36" s="271" t="s">
        <v>93</v>
      </c>
      <c r="B36" s="267">
        <v>32550</v>
      </c>
      <c r="C36" s="287">
        <v>43579</v>
      </c>
      <c r="D36" s="40">
        <f>ROUND(B36/C36*100,2)</f>
        <v>74.69</v>
      </c>
    </row>
    <row r="37" spans="1:4">
      <c r="A37" s="271" t="s">
        <v>94</v>
      </c>
      <c r="B37" s="267">
        <v>12377</v>
      </c>
      <c r="C37" s="287">
        <v>10025</v>
      </c>
      <c r="D37" s="255"/>
    </row>
    <row r="38" spans="1:4">
      <c r="A38" s="273" t="s">
        <v>95</v>
      </c>
      <c r="B38" s="267"/>
      <c r="C38" s="255"/>
      <c r="D38" s="255"/>
    </row>
    <row r="39" spans="1:4">
      <c r="A39" s="274" t="s">
        <v>96</v>
      </c>
      <c r="B39" s="267">
        <v>11963</v>
      </c>
      <c r="C39" s="285"/>
      <c r="D39" s="40"/>
    </row>
    <row r="40" spans="1:4">
      <c r="A40" s="274" t="s">
        <v>97</v>
      </c>
      <c r="B40" s="267"/>
      <c r="C40" s="287"/>
      <c r="D40" s="255"/>
    </row>
    <row r="41" spans="1:4">
      <c r="A41" s="271" t="s">
        <v>98</v>
      </c>
      <c r="B41" s="267">
        <v>5752</v>
      </c>
      <c r="C41" s="287">
        <v>8420</v>
      </c>
      <c r="D41" s="40">
        <f>ROUND(B41/C41*100,2)</f>
        <v>68.31</v>
      </c>
    </row>
    <row r="42" spans="1:4">
      <c r="A42" s="288" t="s">
        <v>99</v>
      </c>
      <c r="B42" s="267"/>
      <c r="C42" s="255"/>
      <c r="D42" s="40"/>
    </row>
    <row r="43" spans="1:4">
      <c r="A43" s="274" t="s">
        <v>100</v>
      </c>
      <c r="B43" s="267"/>
      <c r="C43" s="255"/>
      <c r="D43" s="255"/>
    </row>
    <row r="44" spans="1:4">
      <c r="A44" s="269" t="s">
        <v>101</v>
      </c>
      <c r="B44" s="267">
        <f>B31+B32+B33</f>
        <v>97830</v>
      </c>
      <c r="C44" s="267">
        <f>C31+C32+C33</f>
        <v>93932</v>
      </c>
      <c r="D44" s="40">
        <f>ROUND(B44/C44*100,2)</f>
        <v>104.15</v>
      </c>
    </row>
    <row r="45" spans="1:2">
      <c r="A45" s="289"/>
      <c r="B45" s="213"/>
    </row>
    <row r="46" spans="1:2">
      <c r="A46" s="289"/>
      <c r="B46" s="213"/>
    </row>
    <row r="47" spans="1:2">
      <c r="A47" s="289"/>
      <c r="B47" s="213"/>
    </row>
    <row r="48" spans="1:2">
      <c r="A48" s="213"/>
      <c r="B48" s="213"/>
    </row>
    <row r="49" spans="1:2">
      <c r="A49" s="213"/>
      <c r="B49" s="213"/>
    </row>
    <row r="50" spans="1:2">
      <c r="A50" s="213"/>
      <c r="B50" s="213"/>
    </row>
  </sheetData>
  <mergeCells count="1">
    <mergeCell ref="A2:D2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8" sqref="D8"/>
    </sheetView>
  </sheetViews>
  <sheetFormatPr defaultColWidth="8.125" defaultRowHeight="14.25" outlineLevelCol="5"/>
  <cols>
    <col min="1" max="1" width="35.125" style="32" customWidth="1"/>
    <col min="2" max="2" width="16.5" style="32" customWidth="1"/>
    <col min="3" max="3" width="16.375" style="32" customWidth="1"/>
    <col min="4" max="4" width="19.875" style="62" customWidth="1"/>
    <col min="5" max="5" width="10.5" style="32" customWidth="1"/>
    <col min="6" max="6" width="9.125" style="32" customWidth="1"/>
    <col min="7" max="13" width="8.125" style="32"/>
    <col min="14" max="14" width="11.5" style="32" customWidth="1"/>
    <col min="15" max="16384" width="8.125" style="32"/>
  </cols>
  <sheetData>
    <row r="1" spans="1:1">
      <c r="A1" s="32" t="s">
        <v>2796</v>
      </c>
    </row>
    <row r="2" ht="20.25" spans="1:4">
      <c r="A2" s="63" t="s">
        <v>2797</v>
      </c>
      <c r="B2" s="63"/>
      <c r="C2" s="63"/>
      <c r="D2" s="63"/>
    </row>
    <row r="3" spans="1:4">
      <c r="A3" s="64"/>
      <c r="B3" s="31"/>
      <c r="D3" s="33" t="s">
        <v>2575</v>
      </c>
    </row>
    <row r="4" s="59" customFormat="1" ht="44.25" customHeight="1" spans="1:4">
      <c r="A4" s="79" t="s">
        <v>2576</v>
      </c>
      <c r="B4" s="35" t="s">
        <v>59</v>
      </c>
      <c r="C4" s="20" t="s">
        <v>148</v>
      </c>
      <c r="D4" s="20" t="s">
        <v>149</v>
      </c>
    </row>
    <row r="5" ht="21" customHeight="1" spans="1:4">
      <c r="A5" s="47" t="s">
        <v>2798</v>
      </c>
      <c r="B5" s="67"/>
      <c r="C5" s="67"/>
      <c r="D5" s="68"/>
    </row>
    <row r="6" ht="21" customHeight="1" spans="1:4">
      <c r="A6" s="47" t="s">
        <v>2799</v>
      </c>
      <c r="B6" s="53">
        <v>4531</v>
      </c>
      <c r="C6" s="53">
        <v>4221</v>
      </c>
      <c r="D6" s="41">
        <f t="shared" ref="D6" si="0">ROUND(B6/C6*100,2)</f>
        <v>107.34</v>
      </c>
    </row>
    <row r="7" ht="21" customHeight="1" spans="1:4">
      <c r="A7" s="47" t="s">
        <v>2800</v>
      </c>
      <c r="B7" s="40">
        <v>0</v>
      </c>
      <c r="C7" s="41">
        <v>0</v>
      </c>
      <c r="D7" s="41">
        <v>0</v>
      </c>
    </row>
    <row r="8" ht="21" customHeight="1" spans="1:4">
      <c r="A8" s="47" t="s">
        <v>2801</v>
      </c>
      <c r="B8" s="80"/>
      <c r="C8" s="80"/>
      <c r="D8" s="81"/>
    </row>
    <row r="9" ht="21" customHeight="1" spans="1:6">
      <c r="A9" s="47" t="s">
        <v>2802</v>
      </c>
      <c r="B9" s="80"/>
      <c r="C9" s="80"/>
      <c r="D9" s="81"/>
      <c r="F9" s="82"/>
    </row>
    <row r="10" ht="21" customHeight="1" spans="1:4">
      <c r="A10" s="45" t="s">
        <v>2803</v>
      </c>
      <c r="B10" s="80"/>
      <c r="C10" s="80"/>
      <c r="D10" s="81"/>
    </row>
    <row r="11" ht="21" customHeight="1" spans="1:4">
      <c r="A11" s="47" t="s">
        <v>2804</v>
      </c>
      <c r="B11" s="80"/>
      <c r="C11" s="80"/>
      <c r="D11" s="81"/>
    </row>
    <row r="12" ht="21" customHeight="1" spans="1:4">
      <c r="A12" s="45" t="s">
        <v>2805</v>
      </c>
      <c r="B12" s="80"/>
      <c r="C12" s="80"/>
      <c r="D12" s="81"/>
    </row>
    <row r="13" ht="21" customHeight="1" spans="1:4">
      <c r="A13" s="47" t="s">
        <v>2806</v>
      </c>
      <c r="B13" s="80"/>
      <c r="C13" s="80"/>
      <c r="D13" s="81"/>
    </row>
    <row r="14" ht="21" customHeight="1" spans="1:4">
      <c r="A14" s="47" t="s">
        <v>2807</v>
      </c>
      <c r="B14" s="80"/>
      <c r="C14" s="80"/>
      <c r="D14" s="81"/>
    </row>
    <row r="15" ht="21" customHeight="1" spans="1:4">
      <c r="A15" s="47" t="s">
        <v>2808</v>
      </c>
      <c r="B15" s="80"/>
      <c r="C15" s="80"/>
      <c r="D15" s="81"/>
    </row>
    <row r="16" ht="21" customHeight="1" spans="1:4">
      <c r="A16" s="83" t="s">
        <v>2809</v>
      </c>
      <c r="B16" s="84">
        <f>SUM(B6:B15)</f>
        <v>4531</v>
      </c>
      <c r="C16" s="84">
        <f>SUM(C6:C15)</f>
        <v>4221</v>
      </c>
      <c r="D16" s="41">
        <f t="shared" ref="D16" si="1">ROUND(B16/C16*100,2)</f>
        <v>107.34</v>
      </c>
    </row>
    <row r="17" spans="1:4">
      <c r="A17" s="60"/>
      <c r="B17" s="60"/>
      <c r="C17" s="60"/>
      <c r="D17" s="85"/>
    </row>
  </sheetData>
  <mergeCells count="1">
    <mergeCell ref="A2:D2"/>
  </mergeCells>
  <conditionalFormatting sqref="D5">
    <cfRule type="cellIs" dxfId="0" priority="2" stopIfTrue="1" operator="lessThan">
      <formula>0</formula>
    </cfRule>
  </conditionalFormatting>
  <conditionalFormatting sqref="A5:A6">
    <cfRule type="expression" dxfId="1" priority="1" stopIfTrue="1">
      <formula>"len($A:$A)=3"</formula>
    </cfRule>
  </conditionalFormatting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7" sqref="C7"/>
    </sheetView>
  </sheetViews>
  <sheetFormatPr defaultColWidth="8.125" defaultRowHeight="14.25" outlineLevelCol="5"/>
  <cols>
    <col min="1" max="1" width="37.125" style="32" customWidth="1"/>
    <col min="2" max="3" width="14.625" style="32" customWidth="1"/>
    <col min="4" max="4" width="18" style="62" customWidth="1"/>
    <col min="5" max="5" width="10.5" style="32" customWidth="1"/>
    <col min="6" max="6" width="9.125" style="32" customWidth="1"/>
    <col min="7" max="13" width="8.125" style="32"/>
    <col min="14" max="14" width="11.5" style="32" customWidth="1"/>
    <col min="15" max="16384" width="8.125" style="32"/>
  </cols>
  <sheetData>
    <row r="1" ht="19.9" customHeight="1" spans="1:1">
      <c r="A1" s="32" t="s">
        <v>2810</v>
      </c>
    </row>
    <row r="2" ht="20.25" spans="1:4">
      <c r="A2" s="63" t="s">
        <v>2811</v>
      </c>
      <c r="B2" s="63"/>
      <c r="C2" s="63"/>
      <c r="D2" s="63"/>
    </row>
    <row r="3" spans="1:4">
      <c r="A3" s="64"/>
      <c r="B3" s="31"/>
      <c r="D3" s="33" t="s">
        <v>2575</v>
      </c>
    </row>
    <row r="4" s="59" customFormat="1" ht="45.75" customHeight="1" spans="1:4">
      <c r="A4" s="65" t="s">
        <v>2576</v>
      </c>
      <c r="B4" s="35" t="s">
        <v>59</v>
      </c>
      <c r="C4" s="20" t="s">
        <v>148</v>
      </c>
      <c r="D4" s="20" t="s">
        <v>149</v>
      </c>
    </row>
    <row r="5" s="60" customFormat="1" ht="22.9" customHeight="1" spans="1:4">
      <c r="A5" s="47" t="s">
        <v>2812</v>
      </c>
      <c r="B5" s="66"/>
      <c r="C5" s="67"/>
      <c r="D5" s="68"/>
    </row>
    <row r="6" s="60" customFormat="1" ht="22.9" customHeight="1" spans="1:4">
      <c r="A6" s="47" t="s">
        <v>2813</v>
      </c>
      <c r="B6" s="40">
        <v>3094</v>
      </c>
      <c r="C6" s="41">
        <v>2913</v>
      </c>
      <c r="D6" s="41">
        <f t="shared" ref="D6" si="0">ROUND(B6/C6*100,2)</f>
        <v>106.21</v>
      </c>
    </row>
    <row r="7" s="60" customFormat="1" ht="22.9" customHeight="1" spans="1:4">
      <c r="A7" s="47" t="s">
        <v>2814</v>
      </c>
      <c r="B7" s="69"/>
      <c r="C7" s="67"/>
      <c r="D7" s="41"/>
    </row>
    <row r="8" s="60" customFormat="1" ht="22.9" customHeight="1" spans="1:4">
      <c r="A8" s="47" t="s">
        <v>2815</v>
      </c>
      <c r="B8" s="66"/>
      <c r="C8" s="67"/>
      <c r="D8" s="68"/>
    </row>
    <row r="9" s="60" customFormat="1" ht="22.9" customHeight="1" spans="1:6">
      <c r="A9" s="47" t="s">
        <v>2816</v>
      </c>
      <c r="B9" s="66"/>
      <c r="C9" s="67"/>
      <c r="D9" s="68"/>
      <c r="F9" s="70"/>
    </row>
    <row r="10" s="60" customFormat="1" ht="22.9" customHeight="1" spans="1:4">
      <c r="A10" s="45" t="s">
        <v>2817</v>
      </c>
      <c r="B10" s="66"/>
      <c r="C10" s="67"/>
      <c r="D10" s="68"/>
    </row>
    <row r="11" s="60" customFormat="1" ht="22.9" customHeight="1" spans="1:4">
      <c r="A11" s="47" t="s">
        <v>2818</v>
      </c>
      <c r="B11" s="66"/>
      <c r="C11" s="67"/>
      <c r="D11" s="68"/>
    </row>
    <row r="12" s="60" customFormat="1" ht="22.9" customHeight="1" spans="1:4">
      <c r="A12" s="45" t="s">
        <v>2819</v>
      </c>
      <c r="B12" s="67"/>
      <c r="C12" s="71"/>
      <c r="D12" s="68"/>
    </row>
    <row r="13" s="61" customFormat="1" ht="22.9" customHeight="1" spans="1:4">
      <c r="A13" s="47" t="s">
        <v>2820</v>
      </c>
      <c r="B13" s="72"/>
      <c r="C13" s="73"/>
      <c r="D13" s="74"/>
    </row>
    <row r="14" s="60" customFormat="1" ht="22.9" customHeight="1" spans="1:4">
      <c r="A14" s="47" t="s">
        <v>2821</v>
      </c>
      <c r="B14" s="75"/>
      <c r="C14" s="75"/>
      <c r="D14" s="75"/>
    </row>
    <row r="15" s="60" customFormat="1" ht="22.9" customHeight="1" spans="1:4">
      <c r="A15" s="47" t="s">
        <v>2822</v>
      </c>
      <c r="B15" s="76"/>
      <c r="C15" s="77"/>
      <c r="D15" s="68"/>
    </row>
    <row r="16" s="61" customFormat="1" ht="22.9" customHeight="1" spans="1:4">
      <c r="A16" s="78" t="s">
        <v>2498</v>
      </c>
      <c r="B16" s="75">
        <f>SUM(B6:B15)</f>
        <v>3094</v>
      </c>
      <c r="C16" s="75">
        <f>SUM(C6:C15)</f>
        <v>2913</v>
      </c>
      <c r="D16" s="41">
        <f t="shared" ref="D16" si="1">ROUND(B16/C16*100,2)</f>
        <v>106.21</v>
      </c>
    </row>
  </sheetData>
  <mergeCells count="1">
    <mergeCell ref="A2:D2"/>
  </mergeCells>
  <conditionalFormatting sqref="A5:A6">
    <cfRule type="expression" dxfId="1" priority="1" stopIfTrue="1">
      <formula>"len($A:$A)=3"</formula>
    </cfRule>
  </conditionalFormatting>
  <conditionalFormatting sqref="D5 D15 D8:D13">
    <cfRule type="cellIs" dxfId="0" priority="4" stopIfTrue="1" operator="lessThan">
      <formula>0</formula>
    </cfRule>
  </conditionalFormatting>
  <printOptions horizontalCentered="1"/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C16" sqref="C16"/>
    </sheetView>
  </sheetViews>
  <sheetFormatPr defaultColWidth="9" defaultRowHeight="14.25" outlineLevelCol="3"/>
  <cols>
    <col min="1" max="1" width="37.375" style="27" customWidth="1"/>
    <col min="2" max="2" width="14.125" style="28" customWidth="1"/>
    <col min="3" max="3" width="14.125" style="27" customWidth="1"/>
    <col min="4" max="4" width="21.75" style="27" customWidth="1"/>
    <col min="5" max="16384" width="9" style="27"/>
  </cols>
  <sheetData>
    <row r="1" ht="19.35" customHeight="1" spans="1:1">
      <c r="A1" s="27" t="s">
        <v>2823</v>
      </c>
    </row>
    <row r="2" ht="24.75" customHeight="1" spans="1:4">
      <c r="A2" s="29" t="s">
        <v>2824</v>
      </c>
      <c r="B2" s="29"/>
      <c r="C2" s="29"/>
      <c r="D2" s="29"/>
    </row>
    <row r="3" ht="17.45" customHeight="1" spans="1:4">
      <c r="A3" s="30"/>
      <c r="B3" s="31"/>
      <c r="C3" s="32"/>
      <c r="D3" s="33" t="s">
        <v>2575</v>
      </c>
    </row>
    <row r="4" ht="36.75" customHeight="1" spans="1:4">
      <c r="A4" s="34" t="s">
        <v>2825</v>
      </c>
      <c r="B4" s="35" t="s">
        <v>59</v>
      </c>
      <c r="C4" s="20" t="s">
        <v>148</v>
      </c>
      <c r="D4" s="20" t="s">
        <v>149</v>
      </c>
    </row>
    <row r="5" ht="20.45" customHeight="1" spans="1:4">
      <c r="A5" s="36" t="s">
        <v>2798</v>
      </c>
      <c r="B5" s="37"/>
      <c r="C5" s="37"/>
      <c r="D5" s="38"/>
    </row>
    <row r="6" ht="20.45" customHeight="1" spans="1:4">
      <c r="A6" s="39" t="s">
        <v>2826</v>
      </c>
      <c r="B6" s="53"/>
      <c r="C6" s="53"/>
      <c r="D6" s="38"/>
    </row>
    <row r="7" ht="20.45" customHeight="1" spans="1:4">
      <c r="A7" s="39" t="s">
        <v>2827</v>
      </c>
      <c r="B7" s="53"/>
      <c r="C7" s="53"/>
      <c r="D7" s="38"/>
    </row>
    <row r="8" ht="20.45" customHeight="1" spans="1:4">
      <c r="A8" s="39" t="s">
        <v>2828</v>
      </c>
      <c r="B8" s="53"/>
      <c r="C8" s="53"/>
      <c r="D8" s="38"/>
    </row>
    <row r="9" ht="20.45" customHeight="1" spans="1:4">
      <c r="A9" s="39" t="s">
        <v>2829</v>
      </c>
      <c r="B9" s="53"/>
      <c r="C9" s="53"/>
      <c r="D9" s="38"/>
    </row>
    <row r="10" ht="20.45" customHeight="1" spans="1:4">
      <c r="A10" s="54" t="s">
        <v>2830</v>
      </c>
      <c r="B10" s="37"/>
      <c r="C10" s="37"/>
      <c r="D10" s="38"/>
    </row>
    <row r="11" ht="20.45" customHeight="1" spans="1:4">
      <c r="A11" s="36" t="s">
        <v>2799</v>
      </c>
      <c r="B11" s="37">
        <f>SUM(B12:B16)</f>
        <v>4531</v>
      </c>
      <c r="C11" s="37">
        <f>SUM(C12:C16)</f>
        <v>4221</v>
      </c>
      <c r="D11" s="41">
        <f>ROUND(B11/C11*100,2)</f>
        <v>107.34</v>
      </c>
    </row>
    <row r="12" ht="20.45" customHeight="1" spans="1:4">
      <c r="A12" s="39" t="s">
        <v>2826</v>
      </c>
      <c r="B12" s="53">
        <v>1150</v>
      </c>
      <c r="C12" s="53">
        <v>992</v>
      </c>
      <c r="D12" s="41">
        <f>ROUND(B12/C12*100,2)</f>
        <v>115.93</v>
      </c>
    </row>
    <row r="13" ht="20.45" customHeight="1" spans="1:4">
      <c r="A13" s="39" t="s">
        <v>2827</v>
      </c>
      <c r="B13" s="53">
        <v>3158</v>
      </c>
      <c r="C13" s="53">
        <v>2996</v>
      </c>
      <c r="D13" s="41">
        <f t="shared" ref="D13:D15" si="0">ROUND(B13/C13*100,2)</f>
        <v>105.41</v>
      </c>
    </row>
    <row r="14" ht="20.45" customHeight="1" spans="1:4">
      <c r="A14" s="39" t="s">
        <v>2828</v>
      </c>
      <c r="B14" s="53">
        <v>223</v>
      </c>
      <c r="C14" s="53">
        <v>183</v>
      </c>
      <c r="D14" s="41">
        <f t="shared" si="0"/>
        <v>121.86</v>
      </c>
    </row>
    <row r="15" ht="20.45" customHeight="1" spans="1:4">
      <c r="A15" s="39" t="s">
        <v>2829</v>
      </c>
      <c r="B15" s="53">
        <v>0</v>
      </c>
      <c r="C15" s="53">
        <v>50</v>
      </c>
      <c r="D15" s="41">
        <f t="shared" si="0"/>
        <v>0</v>
      </c>
    </row>
    <row r="16" ht="20.45" customHeight="1" spans="1:4">
      <c r="A16" s="54" t="s">
        <v>2830</v>
      </c>
      <c r="B16" s="40"/>
      <c r="C16" s="41"/>
      <c r="D16" s="41"/>
    </row>
    <row r="17" ht="20.45" customHeight="1" spans="1:4">
      <c r="A17" s="36" t="s">
        <v>2800</v>
      </c>
      <c r="B17" s="40"/>
      <c r="C17" s="41"/>
      <c r="D17" s="41"/>
    </row>
    <row r="18" ht="20.45" customHeight="1" spans="1:4">
      <c r="A18" s="55" t="s">
        <v>2826</v>
      </c>
      <c r="B18" s="40"/>
      <c r="C18" s="41"/>
      <c r="D18" s="41"/>
    </row>
    <row r="19" ht="20.45" customHeight="1" spans="1:4">
      <c r="A19" s="55" t="s">
        <v>2827</v>
      </c>
      <c r="B19" s="40"/>
      <c r="C19" s="41"/>
      <c r="D19" s="41"/>
    </row>
    <row r="20" ht="20.45" customHeight="1" spans="1:4">
      <c r="A20" s="55" t="s">
        <v>2828</v>
      </c>
      <c r="B20" s="40"/>
      <c r="C20" s="41"/>
      <c r="D20" s="41"/>
    </row>
    <row r="21" ht="20.45" customHeight="1" spans="1:4">
      <c r="A21" s="55" t="s">
        <v>2829</v>
      </c>
      <c r="B21" s="40"/>
      <c r="C21" s="41"/>
      <c r="D21" s="41"/>
    </row>
    <row r="22" ht="20.45" customHeight="1" spans="1:4">
      <c r="A22" s="56" t="s">
        <v>2830</v>
      </c>
      <c r="B22" s="40"/>
      <c r="C22" s="41"/>
      <c r="D22" s="41"/>
    </row>
    <row r="23" ht="20.45" customHeight="1" spans="1:4">
      <c r="A23" s="36" t="s">
        <v>2801</v>
      </c>
      <c r="B23" s="40"/>
      <c r="C23" s="41"/>
      <c r="D23" s="41"/>
    </row>
    <row r="24" ht="20.45" customHeight="1" spans="1:4">
      <c r="A24" s="55" t="s">
        <v>2826</v>
      </c>
      <c r="B24" s="40"/>
      <c r="C24" s="41"/>
      <c r="D24" s="41"/>
    </row>
    <row r="25" ht="20.45" customHeight="1" spans="1:4">
      <c r="A25" s="55" t="s">
        <v>2827</v>
      </c>
      <c r="B25" s="40"/>
      <c r="C25" s="41"/>
      <c r="D25" s="41"/>
    </row>
    <row r="26" ht="20.45" customHeight="1" spans="1:4">
      <c r="A26" s="55" t="s">
        <v>2828</v>
      </c>
      <c r="B26" s="40"/>
      <c r="C26" s="41"/>
      <c r="D26" s="41"/>
    </row>
    <row r="27" ht="20.45" customHeight="1" spans="1:4">
      <c r="A27" s="55" t="s">
        <v>2829</v>
      </c>
      <c r="B27" s="40"/>
      <c r="C27" s="41"/>
      <c r="D27" s="41"/>
    </row>
    <row r="28" ht="20.45" customHeight="1" spans="1:4">
      <c r="A28" s="56" t="s">
        <v>2830</v>
      </c>
      <c r="B28" s="40"/>
      <c r="C28" s="41"/>
      <c r="D28" s="41"/>
    </row>
    <row r="29" ht="20.45" customHeight="1" spans="1:4">
      <c r="A29" s="36" t="s">
        <v>2802</v>
      </c>
      <c r="B29" s="40"/>
      <c r="C29" s="41"/>
      <c r="D29" s="41"/>
    </row>
    <row r="30" ht="20.45" customHeight="1" spans="1:4">
      <c r="A30" s="45" t="s">
        <v>2831</v>
      </c>
      <c r="B30" s="40"/>
      <c r="C30" s="41"/>
      <c r="D30" s="41"/>
    </row>
    <row r="31" ht="20.45" customHeight="1" spans="1:4">
      <c r="A31" s="39" t="s">
        <v>2826</v>
      </c>
      <c r="B31" s="40"/>
      <c r="C31" s="41"/>
      <c r="D31" s="41"/>
    </row>
    <row r="32" ht="20.45" customHeight="1" spans="1:4">
      <c r="A32" s="39" t="s">
        <v>2827</v>
      </c>
      <c r="B32" s="40"/>
      <c r="C32" s="41"/>
      <c r="D32" s="41"/>
    </row>
    <row r="33" ht="20.45" customHeight="1" spans="1:4">
      <c r="A33" s="39" t="s">
        <v>2828</v>
      </c>
      <c r="B33" s="40"/>
      <c r="C33" s="41"/>
      <c r="D33" s="41"/>
    </row>
    <row r="34" ht="20.45" customHeight="1" spans="1:4">
      <c r="A34" s="39" t="s">
        <v>2829</v>
      </c>
      <c r="B34" s="40"/>
      <c r="C34" s="41"/>
      <c r="D34" s="41"/>
    </row>
    <row r="35" ht="20.45" customHeight="1" spans="1:4">
      <c r="A35" s="54" t="s">
        <v>2830</v>
      </c>
      <c r="B35" s="40"/>
      <c r="C35" s="41"/>
      <c r="D35" s="41"/>
    </row>
    <row r="36" ht="20.45" customHeight="1" spans="1:4">
      <c r="A36" s="47" t="s">
        <v>2804</v>
      </c>
      <c r="B36" s="40"/>
      <c r="C36" s="41"/>
      <c r="D36" s="41"/>
    </row>
    <row r="37" ht="20.45" customHeight="1" spans="1:4">
      <c r="A37" s="39" t="s">
        <v>2826</v>
      </c>
      <c r="B37" s="40"/>
      <c r="C37" s="41"/>
      <c r="D37" s="41"/>
    </row>
    <row r="38" ht="20.45" customHeight="1" spans="1:4">
      <c r="A38" s="39" t="s">
        <v>2827</v>
      </c>
      <c r="B38" s="40"/>
      <c r="C38" s="41"/>
      <c r="D38" s="41"/>
    </row>
    <row r="39" ht="20.45" customHeight="1" spans="1:4">
      <c r="A39" s="39" t="s">
        <v>2828</v>
      </c>
      <c r="B39" s="40"/>
      <c r="C39" s="41"/>
      <c r="D39" s="41"/>
    </row>
    <row r="40" ht="20.45" customHeight="1" spans="1:4">
      <c r="A40" s="39" t="s">
        <v>2829</v>
      </c>
      <c r="B40" s="40"/>
      <c r="C40" s="41"/>
      <c r="D40" s="41"/>
    </row>
    <row r="41" ht="20.45" customHeight="1" spans="1:4">
      <c r="A41" s="39" t="s">
        <v>2830</v>
      </c>
      <c r="B41" s="40"/>
      <c r="C41" s="41"/>
      <c r="D41" s="41"/>
    </row>
    <row r="42" ht="20.45" customHeight="1" spans="1:4">
      <c r="A42" s="45" t="s">
        <v>2832</v>
      </c>
      <c r="B42" s="40"/>
      <c r="C42" s="41"/>
      <c r="D42" s="41"/>
    </row>
    <row r="43" ht="20.45" customHeight="1" spans="1:4">
      <c r="A43" s="45" t="s">
        <v>2833</v>
      </c>
      <c r="B43" s="40"/>
      <c r="C43" s="41"/>
      <c r="D43" s="41"/>
    </row>
    <row r="44" ht="20.45" customHeight="1" spans="1:4">
      <c r="A44" s="45" t="s">
        <v>2834</v>
      </c>
      <c r="B44" s="40"/>
      <c r="C44" s="41"/>
      <c r="D44" s="41"/>
    </row>
    <row r="45" ht="20.45" customHeight="1" spans="1:4">
      <c r="A45" s="45" t="s">
        <v>2835</v>
      </c>
      <c r="B45" s="40"/>
      <c r="C45" s="41"/>
      <c r="D45" s="41"/>
    </row>
    <row r="46" ht="20.45" customHeight="1" spans="1:4">
      <c r="A46" s="49" t="s">
        <v>2829</v>
      </c>
      <c r="B46" s="40"/>
      <c r="C46" s="41"/>
      <c r="D46" s="41"/>
    </row>
    <row r="47" ht="20.45" customHeight="1" spans="1:4">
      <c r="A47" s="49" t="s">
        <v>2830</v>
      </c>
      <c r="B47" s="40"/>
      <c r="C47" s="41"/>
      <c r="D47" s="41"/>
    </row>
    <row r="48" ht="20.45" customHeight="1" spans="1:4">
      <c r="A48" s="36" t="s">
        <v>2806</v>
      </c>
      <c r="B48" s="40"/>
      <c r="C48" s="41"/>
      <c r="D48" s="41"/>
    </row>
    <row r="49" ht="20.45" customHeight="1" spans="1:4">
      <c r="A49" s="39" t="s">
        <v>2826</v>
      </c>
      <c r="B49" s="40"/>
      <c r="C49" s="41"/>
      <c r="D49" s="41"/>
    </row>
    <row r="50" ht="20.45" customHeight="1" spans="1:4">
      <c r="A50" s="39" t="s">
        <v>2827</v>
      </c>
      <c r="B50" s="40"/>
      <c r="C50" s="41"/>
      <c r="D50" s="41"/>
    </row>
    <row r="51" ht="20.45" customHeight="1" spans="1:4">
      <c r="A51" s="39" t="s">
        <v>2828</v>
      </c>
      <c r="B51" s="40"/>
      <c r="C51" s="41"/>
      <c r="D51" s="41"/>
    </row>
    <row r="52" ht="20.45" customHeight="1" spans="1:4">
      <c r="A52" s="39" t="s">
        <v>2829</v>
      </c>
      <c r="B52" s="40"/>
      <c r="C52" s="41"/>
      <c r="D52" s="41"/>
    </row>
    <row r="53" ht="20.45" customHeight="1" spans="1:4">
      <c r="A53" s="39" t="s">
        <v>2830</v>
      </c>
      <c r="B53" s="40"/>
      <c r="C53" s="41"/>
      <c r="D53" s="41"/>
    </row>
    <row r="54" ht="20.45" customHeight="1" spans="1:4">
      <c r="A54" s="36" t="s">
        <v>2807</v>
      </c>
      <c r="B54" s="40"/>
      <c r="C54" s="41"/>
      <c r="D54" s="41"/>
    </row>
    <row r="55" ht="20.45" customHeight="1" spans="1:4">
      <c r="A55" s="39" t="s">
        <v>2826</v>
      </c>
      <c r="B55" s="40"/>
      <c r="C55" s="41"/>
      <c r="D55" s="41"/>
    </row>
    <row r="56" ht="20.45" customHeight="1" spans="1:4">
      <c r="A56" s="39" t="s">
        <v>2827</v>
      </c>
      <c r="B56" s="40"/>
      <c r="C56" s="41"/>
      <c r="D56" s="41"/>
    </row>
    <row r="57" ht="20.45" customHeight="1" spans="1:4">
      <c r="A57" s="39" t="s">
        <v>2828</v>
      </c>
      <c r="B57" s="40"/>
      <c r="C57" s="41"/>
      <c r="D57" s="41"/>
    </row>
    <row r="58" ht="20.45" customHeight="1" spans="1:4">
      <c r="A58" s="39" t="s">
        <v>2829</v>
      </c>
      <c r="B58" s="40"/>
      <c r="C58" s="41"/>
      <c r="D58" s="41"/>
    </row>
    <row r="59" ht="20.45" customHeight="1" spans="1:4">
      <c r="A59" s="39" t="s">
        <v>2830</v>
      </c>
      <c r="B59" s="40"/>
      <c r="C59" s="41"/>
      <c r="D59" s="41"/>
    </row>
    <row r="60" ht="20.45" customHeight="1" spans="1:4">
      <c r="A60" s="36" t="s">
        <v>2808</v>
      </c>
      <c r="B60" s="40"/>
      <c r="C60" s="41"/>
      <c r="D60" s="41"/>
    </row>
    <row r="61" ht="20.45" customHeight="1" spans="1:4">
      <c r="A61" s="39" t="s">
        <v>2826</v>
      </c>
      <c r="B61" s="40"/>
      <c r="C61" s="41"/>
      <c r="D61" s="41"/>
    </row>
    <row r="62" ht="20.45" customHeight="1" spans="1:4">
      <c r="A62" s="39" t="s">
        <v>2827</v>
      </c>
      <c r="B62" s="40"/>
      <c r="C62" s="41"/>
      <c r="D62" s="41"/>
    </row>
    <row r="63" ht="20.45" customHeight="1" spans="1:4">
      <c r="A63" s="39" t="s">
        <v>2828</v>
      </c>
      <c r="B63" s="40"/>
      <c r="C63" s="41"/>
      <c r="D63" s="41"/>
    </row>
    <row r="64" ht="20.45" customHeight="1" spans="1:4">
      <c r="A64" s="39" t="s">
        <v>2829</v>
      </c>
      <c r="B64" s="40"/>
      <c r="C64" s="41"/>
      <c r="D64" s="41"/>
    </row>
    <row r="65" ht="20.45" customHeight="1" spans="1:4">
      <c r="A65" s="39" t="s">
        <v>2830</v>
      </c>
      <c r="B65" s="57"/>
      <c r="C65" s="58"/>
      <c r="D65" s="58"/>
    </row>
  </sheetData>
  <mergeCells count="1">
    <mergeCell ref="A2:D2"/>
  </mergeCells>
  <conditionalFormatting sqref="A5:A16">
    <cfRule type="expression" dxfId="1" priority="6" stopIfTrue="1">
      <formula>"len($A:$A)=3"</formula>
    </cfRule>
  </conditionalFormatting>
  <conditionalFormatting sqref="A31:A35">
    <cfRule type="expression" dxfId="1" priority="5" stopIfTrue="1">
      <formula>"len($A:$A)=3"</formula>
    </cfRule>
  </conditionalFormatting>
  <conditionalFormatting sqref="A37:A41">
    <cfRule type="expression" dxfId="1" priority="4" stopIfTrue="1">
      <formula>"len($A:$A)=3"</formula>
    </cfRule>
  </conditionalFormatting>
  <conditionalFormatting sqref="A49:A53">
    <cfRule type="expression" dxfId="1" priority="3" stopIfTrue="1">
      <formula>"len($A:$A)=3"</formula>
    </cfRule>
  </conditionalFormatting>
  <conditionalFormatting sqref="A55:A59">
    <cfRule type="expression" dxfId="1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ageMargins left="0.629861111111111" right="0.236111111111111" top="0.550694444444444" bottom="0.550694444444444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I17" sqref="I17"/>
    </sheetView>
  </sheetViews>
  <sheetFormatPr defaultColWidth="9" defaultRowHeight="14.25" outlineLevelCol="3"/>
  <cols>
    <col min="1" max="1" width="46" style="27" customWidth="1"/>
    <col min="2" max="2" width="13" style="28" customWidth="1"/>
    <col min="3" max="3" width="13.375" style="27" customWidth="1"/>
    <col min="4" max="4" width="17.375" style="27" customWidth="1"/>
    <col min="5" max="16384" width="9" style="27"/>
  </cols>
  <sheetData>
    <row r="1" ht="19.35" customHeight="1" spans="1:1">
      <c r="A1" s="27" t="s">
        <v>2836</v>
      </c>
    </row>
    <row r="2" ht="26.45" customHeight="1" spans="1:4">
      <c r="A2" s="29" t="s">
        <v>2837</v>
      </c>
      <c r="B2" s="29"/>
      <c r="C2" s="29"/>
      <c r="D2" s="29"/>
    </row>
    <row r="3" ht="17.45" customHeight="1" spans="1:4">
      <c r="A3" s="30"/>
      <c r="B3" s="31"/>
      <c r="C3" s="32"/>
      <c r="D3" s="33" t="s">
        <v>2575</v>
      </c>
    </row>
    <row r="4" ht="44.45" customHeight="1" spans="1:4">
      <c r="A4" s="34" t="s">
        <v>2825</v>
      </c>
      <c r="B4" s="35" t="s">
        <v>59</v>
      </c>
      <c r="C4" s="20" t="s">
        <v>148</v>
      </c>
      <c r="D4" s="20" t="s">
        <v>149</v>
      </c>
    </row>
    <row r="5" ht="22.9" customHeight="1" spans="1:4">
      <c r="A5" s="36" t="s">
        <v>2812</v>
      </c>
      <c r="B5" s="37"/>
      <c r="C5" s="37"/>
      <c r="D5" s="38"/>
    </row>
    <row r="6" ht="22.9" customHeight="1" spans="1:4">
      <c r="A6" s="39" t="s">
        <v>2838</v>
      </c>
      <c r="B6" s="37"/>
      <c r="C6" s="37"/>
      <c r="D6" s="38"/>
    </row>
    <row r="7" ht="22.9" customHeight="1" spans="1:4">
      <c r="A7" s="39" t="s">
        <v>2839</v>
      </c>
      <c r="B7" s="37"/>
      <c r="C7" s="37"/>
      <c r="D7" s="38"/>
    </row>
    <row r="8" ht="22.9" customHeight="1" spans="1:4">
      <c r="A8" s="39" t="s">
        <v>2840</v>
      </c>
      <c r="B8" s="37"/>
      <c r="C8" s="37"/>
      <c r="D8" s="38"/>
    </row>
    <row r="9" ht="22.9" customHeight="1" spans="1:4">
      <c r="A9" s="39" t="s">
        <v>2841</v>
      </c>
      <c r="B9" s="37"/>
      <c r="C9" s="37"/>
      <c r="D9" s="38"/>
    </row>
    <row r="10" ht="22.9" customHeight="1" spans="1:4">
      <c r="A10" s="36" t="s">
        <v>2813</v>
      </c>
      <c r="B10" s="40">
        <f>SUM(B11:B13)</f>
        <v>3092</v>
      </c>
      <c r="C10" s="40">
        <f>SUM(C11:C13)</f>
        <v>2913</v>
      </c>
      <c r="D10" s="41">
        <f t="shared" ref="D10:D13" si="0">ROUND(B10/C10*100,2)</f>
        <v>106.14</v>
      </c>
    </row>
    <row r="11" ht="22.9" customHeight="1" spans="1:4">
      <c r="A11" s="42" t="s">
        <v>2842</v>
      </c>
      <c r="B11" s="40">
        <v>2729</v>
      </c>
      <c r="C11" s="41">
        <v>2612</v>
      </c>
      <c r="D11" s="41">
        <f t="shared" si="0"/>
        <v>104.48</v>
      </c>
    </row>
    <row r="12" ht="22.9" customHeight="1" spans="1:4">
      <c r="A12" s="42" t="s">
        <v>2843</v>
      </c>
      <c r="B12" s="40">
        <v>206</v>
      </c>
      <c r="C12" s="41">
        <v>179</v>
      </c>
      <c r="D12" s="41">
        <f t="shared" si="0"/>
        <v>115.08</v>
      </c>
    </row>
    <row r="13" ht="22.9" customHeight="1" spans="1:4">
      <c r="A13" s="42" t="s">
        <v>2844</v>
      </c>
      <c r="B13" s="40">
        <v>157</v>
      </c>
      <c r="C13" s="41">
        <v>122</v>
      </c>
      <c r="D13" s="41">
        <f t="shared" si="0"/>
        <v>128.69</v>
      </c>
    </row>
    <row r="14" ht="22.9" customHeight="1" spans="1:4">
      <c r="A14" s="36" t="s">
        <v>2814</v>
      </c>
      <c r="B14" s="40"/>
      <c r="C14" s="41"/>
      <c r="D14" s="41"/>
    </row>
    <row r="15" ht="22.9" customHeight="1" spans="1:4">
      <c r="A15" s="43" t="s">
        <v>2845</v>
      </c>
      <c r="B15" s="40"/>
      <c r="C15" s="41"/>
      <c r="D15" s="41"/>
    </row>
    <row r="16" ht="22.9" customHeight="1" spans="1:4">
      <c r="A16" s="43" t="s">
        <v>2846</v>
      </c>
      <c r="B16" s="40"/>
      <c r="C16" s="41"/>
      <c r="D16" s="41"/>
    </row>
    <row r="17" ht="22.9" customHeight="1" spans="1:4">
      <c r="A17" s="36" t="s">
        <v>2815</v>
      </c>
      <c r="B17" s="40"/>
      <c r="C17" s="41"/>
      <c r="D17" s="41"/>
    </row>
    <row r="18" ht="22.9" customHeight="1" spans="1:4">
      <c r="A18" s="44" t="s">
        <v>2847</v>
      </c>
      <c r="B18" s="40"/>
      <c r="C18" s="41"/>
      <c r="D18" s="41"/>
    </row>
    <row r="19" ht="22.9" customHeight="1" spans="1:4">
      <c r="A19" s="44" t="s">
        <v>2848</v>
      </c>
      <c r="B19" s="40"/>
      <c r="C19" s="41"/>
      <c r="D19" s="41"/>
    </row>
    <row r="20" ht="22.9" customHeight="1" spans="1:4">
      <c r="A20" s="44" t="s">
        <v>2849</v>
      </c>
      <c r="B20" s="40"/>
      <c r="C20" s="41"/>
      <c r="D20" s="41"/>
    </row>
    <row r="21" ht="22.9" customHeight="1" spans="1:4">
      <c r="A21" s="36" t="s">
        <v>2816</v>
      </c>
      <c r="B21" s="40"/>
      <c r="C21" s="41"/>
      <c r="D21" s="41"/>
    </row>
    <row r="22" ht="22.9" customHeight="1" spans="1:4">
      <c r="A22" s="45" t="s">
        <v>2817</v>
      </c>
      <c r="B22" s="40"/>
      <c r="C22" s="41"/>
      <c r="D22" s="41"/>
    </row>
    <row r="23" ht="22.9" customHeight="1" spans="1:4">
      <c r="A23" s="46" t="s">
        <v>2850</v>
      </c>
      <c r="B23" s="40"/>
      <c r="C23" s="41"/>
      <c r="D23" s="41"/>
    </row>
    <row r="24" ht="22.9" customHeight="1" spans="1:4">
      <c r="A24" s="46" t="s">
        <v>2851</v>
      </c>
      <c r="B24" s="40"/>
      <c r="C24" s="41"/>
      <c r="D24" s="41"/>
    </row>
    <row r="25" ht="22.9" customHeight="1" spans="1:4">
      <c r="A25" s="46" t="s">
        <v>2852</v>
      </c>
      <c r="B25" s="40"/>
      <c r="C25" s="41"/>
      <c r="D25" s="41"/>
    </row>
    <row r="26" ht="22.9" customHeight="1" spans="1:4">
      <c r="A26" s="47" t="s">
        <v>2818</v>
      </c>
      <c r="B26" s="40"/>
      <c r="C26" s="41"/>
      <c r="D26" s="41"/>
    </row>
    <row r="27" ht="22.9" customHeight="1" spans="1:4">
      <c r="A27" s="48" t="s">
        <v>2853</v>
      </c>
      <c r="B27" s="40"/>
      <c r="C27" s="41"/>
      <c r="D27" s="41"/>
    </row>
    <row r="28" ht="22.9" customHeight="1" spans="1:4">
      <c r="A28" s="48" t="s">
        <v>2854</v>
      </c>
      <c r="B28" s="40"/>
      <c r="C28" s="41"/>
      <c r="D28" s="41"/>
    </row>
    <row r="29" ht="22.9" customHeight="1" spans="1:4">
      <c r="A29" s="48" t="s">
        <v>2855</v>
      </c>
      <c r="B29" s="40"/>
      <c r="C29" s="41"/>
      <c r="D29" s="41"/>
    </row>
    <row r="30" ht="22.9" customHeight="1" spans="1:4">
      <c r="A30" s="45" t="s">
        <v>2819</v>
      </c>
      <c r="B30" s="40"/>
      <c r="C30" s="41"/>
      <c r="D30" s="41"/>
    </row>
    <row r="31" ht="22.9" customHeight="1" spans="1:4">
      <c r="A31" s="49" t="s">
        <v>2856</v>
      </c>
      <c r="B31" s="40"/>
      <c r="C31" s="41"/>
      <c r="D31" s="41"/>
    </row>
    <row r="32" ht="22.9" customHeight="1" spans="1:4">
      <c r="A32" s="49" t="s">
        <v>2854</v>
      </c>
      <c r="B32" s="40"/>
      <c r="C32" s="41"/>
      <c r="D32" s="41"/>
    </row>
    <row r="33" ht="22.9" customHeight="1" spans="1:4">
      <c r="A33" s="49" t="s">
        <v>2857</v>
      </c>
      <c r="B33" s="40"/>
      <c r="C33" s="41"/>
      <c r="D33" s="41"/>
    </row>
    <row r="34" ht="22.9" customHeight="1" spans="1:4">
      <c r="A34" s="36" t="s">
        <v>2820</v>
      </c>
      <c r="B34" s="40"/>
      <c r="C34" s="41"/>
      <c r="D34" s="41"/>
    </row>
    <row r="35" ht="22.9" customHeight="1" spans="1:4">
      <c r="A35" s="50" t="s">
        <v>2858</v>
      </c>
      <c r="B35" s="40"/>
      <c r="C35" s="41"/>
      <c r="D35" s="41"/>
    </row>
    <row r="36" ht="22.9" customHeight="1" spans="1:4">
      <c r="A36" s="50" t="s">
        <v>2859</v>
      </c>
      <c r="B36" s="40"/>
      <c r="C36" s="41"/>
      <c r="D36" s="41"/>
    </row>
    <row r="37" ht="22.9" customHeight="1" spans="1:4">
      <c r="A37" s="50" t="s">
        <v>2860</v>
      </c>
      <c r="B37" s="40"/>
      <c r="C37" s="41"/>
      <c r="D37" s="41"/>
    </row>
    <row r="38" ht="22.9" customHeight="1" spans="1:4">
      <c r="A38" s="50" t="s">
        <v>2861</v>
      </c>
      <c r="B38" s="40"/>
      <c r="C38" s="41"/>
      <c r="D38" s="41"/>
    </row>
    <row r="39" ht="22.9" customHeight="1" spans="1:4">
      <c r="A39" s="36" t="s">
        <v>2821</v>
      </c>
      <c r="B39" s="40"/>
      <c r="C39" s="41"/>
      <c r="D39" s="41"/>
    </row>
    <row r="40" ht="22.9" customHeight="1" spans="1:4">
      <c r="A40" s="51" t="s">
        <v>2862</v>
      </c>
      <c r="B40" s="40"/>
      <c r="C40" s="41"/>
      <c r="D40" s="41"/>
    </row>
    <row r="41" ht="22.9" customHeight="1" spans="1:4">
      <c r="A41" s="51" t="s">
        <v>2863</v>
      </c>
      <c r="B41" s="40"/>
      <c r="C41" s="41"/>
      <c r="D41" s="41"/>
    </row>
    <row r="42" ht="22.9" customHeight="1" spans="1:4">
      <c r="A42" s="51" t="s">
        <v>2840</v>
      </c>
      <c r="B42" s="40"/>
      <c r="C42" s="41"/>
      <c r="D42" s="41"/>
    </row>
    <row r="43" ht="22.9" customHeight="1" spans="1:4">
      <c r="A43" s="51" t="s">
        <v>2864</v>
      </c>
      <c r="B43" s="40"/>
      <c r="C43" s="41"/>
      <c r="D43" s="41"/>
    </row>
    <row r="44" ht="22.9" customHeight="1" spans="1:4">
      <c r="A44" s="51" t="s">
        <v>2865</v>
      </c>
      <c r="B44" s="40"/>
      <c r="C44" s="41"/>
      <c r="D44" s="41"/>
    </row>
    <row r="45" ht="22.9" customHeight="1" spans="1:4">
      <c r="A45" s="36" t="s">
        <v>2822</v>
      </c>
      <c r="B45" s="40"/>
      <c r="C45" s="41"/>
      <c r="D45" s="41"/>
    </row>
    <row r="46" ht="22.9" customHeight="1" spans="1:4">
      <c r="A46" s="52" t="s">
        <v>2866</v>
      </c>
      <c r="B46" s="40"/>
      <c r="C46" s="41"/>
      <c r="D46" s="41"/>
    </row>
    <row r="47" ht="22.9" customHeight="1" spans="1:4">
      <c r="A47" s="52" t="s">
        <v>2867</v>
      </c>
      <c r="B47" s="40"/>
      <c r="C47" s="41"/>
      <c r="D47" s="41"/>
    </row>
    <row r="48" ht="22.9" customHeight="1" spans="1:4">
      <c r="A48" s="52" t="s">
        <v>2868</v>
      </c>
      <c r="B48" s="40"/>
      <c r="C48" s="41"/>
      <c r="D48" s="41"/>
    </row>
  </sheetData>
  <mergeCells count="1">
    <mergeCell ref="A2:D2"/>
  </mergeCells>
  <conditionalFormatting sqref="A5:A13">
    <cfRule type="expression" dxfId="1" priority="1" stopIfTrue="1">
      <formula>"len($A:$A)=3"</formula>
    </cfRule>
  </conditionalFormatting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K13" sqref="K13"/>
    </sheetView>
  </sheetViews>
  <sheetFormatPr defaultColWidth="9" defaultRowHeight="14.25" outlineLevelCol="4"/>
  <cols>
    <col min="1" max="1" width="40.25" customWidth="1"/>
    <col min="2" max="2" width="15.375" customWidth="1"/>
    <col min="3" max="3" width="12.125" customWidth="1"/>
    <col min="4" max="5" width="11.375" customWidth="1"/>
  </cols>
  <sheetData>
    <row r="1" ht="24.75" customHeight="1" spans="1:1">
      <c r="A1" s="15" t="s">
        <v>2869</v>
      </c>
    </row>
    <row r="2" ht="37.5" customHeight="1" spans="1:5">
      <c r="A2" s="16" t="s">
        <v>2870</v>
      </c>
      <c r="B2" s="16"/>
      <c r="C2" s="16"/>
      <c r="D2" s="16"/>
      <c r="E2" s="16"/>
    </row>
    <row r="3" ht="24.75" customHeight="1" spans="1:5">
      <c r="A3" s="17"/>
      <c r="B3" s="17"/>
      <c r="C3" s="17"/>
      <c r="D3" s="17"/>
      <c r="E3" s="18" t="s">
        <v>57</v>
      </c>
    </row>
    <row r="4" ht="21.75" customHeight="1" spans="1:5">
      <c r="A4" s="19" t="s">
        <v>2871</v>
      </c>
      <c r="B4" s="19" t="s">
        <v>2872</v>
      </c>
      <c r="C4" s="20" t="s">
        <v>2873</v>
      </c>
      <c r="D4" s="21" t="s">
        <v>2874</v>
      </c>
      <c r="E4" s="21"/>
    </row>
    <row r="5" ht="32.45" customHeight="1" spans="1:5">
      <c r="A5" s="19"/>
      <c r="B5" s="19"/>
      <c r="C5" s="20"/>
      <c r="D5" s="21" t="s">
        <v>2875</v>
      </c>
      <c r="E5" s="21" t="s">
        <v>2876</v>
      </c>
    </row>
    <row r="6" ht="24.95" customHeight="1" spans="1:5">
      <c r="A6" s="22" t="s">
        <v>105</v>
      </c>
      <c r="B6" s="23"/>
      <c r="C6" s="24"/>
      <c r="D6" s="25"/>
      <c r="E6" s="25"/>
    </row>
    <row r="7" ht="24.95" customHeight="1" spans="1:5">
      <c r="A7" s="26" t="s">
        <v>2877</v>
      </c>
      <c r="B7" s="23"/>
      <c r="C7" s="24"/>
      <c r="D7" s="25"/>
      <c r="E7" s="25"/>
    </row>
    <row r="8" ht="24.95" customHeight="1" spans="1:5">
      <c r="A8" s="22" t="s">
        <v>2878</v>
      </c>
      <c r="B8" s="23"/>
      <c r="C8" s="24"/>
      <c r="D8" s="25"/>
      <c r="E8" s="25"/>
    </row>
    <row r="9" ht="24.95" customHeight="1" spans="1:5">
      <c r="A9" s="26" t="s">
        <v>2877</v>
      </c>
      <c r="B9" s="23"/>
      <c r="C9" s="24"/>
      <c r="D9" s="25"/>
      <c r="E9" s="25"/>
    </row>
    <row r="10" ht="24.95" customHeight="1" spans="1:5">
      <c r="A10" s="22" t="s">
        <v>2879</v>
      </c>
      <c r="B10" s="23"/>
      <c r="C10" s="24"/>
      <c r="D10" s="25"/>
      <c r="E10" s="25"/>
    </row>
    <row r="11" ht="24.95" customHeight="1" spans="1:5">
      <c r="A11" s="26" t="s">
        <v>2877</v>
      </c>
      <c r="B11" s="23"/>
      <c r="C11" s="24"/>
      <c r="D11" s="25"/>
      <c r="E11" s="25"/>
    </row>
    <row r="12" ht="24.95" customHeight="1" spans="1:5">
      <c r="A12" s="22" t="s">
        <v>2880</v>
      </c>
      <c r="B12" s="23"/>
      <c r="C12" s="24"/>
      <c r="D12" s="25"/>
      <c r="E12" s="25"/>
    </row>
    <row r="13" ht="24.95" customHeight="1" spans="1:5">
      <c r="A13" s="26" t="s">
        <v>2877</v>
      </c>
      <c r="B13" s="23"/>
      <c r="C13" s="24"/>
      <c r="D13" s="25"/>
      <c r="E13" s="25"/>
    </row>
    <row r="14" ht="24.95" customHeight="1" spans="1:5">
      <c r="A14" s="22" t="s">
        <v>2881</v>
      </c>
      <c r="B14" s="23"/>
      <c r="C14" s="24"/>
      <c r="D14" s="25"/>
      <c r="E14" s="25"/>
    </row>
    <row r="15" ht="24.95" customHeight="1" spans="1:5">
      <c r="A15" s="26" t="s">
        <v>2877</v>
      </c>
      <c r="B15" s="23"/>
      <c r="C15" s="24"/>
      <c r="D15" s="25"/>
      <c r="E15" s="25"/>
    </row>
    <row r="16" ht="24.95" customHeight="1" spans="1:5">
      <c r="A16" s="22" t="s">
        <v>2882</v>
      </c>
      <c r="B16" s="23"/>
      <c r="C16" s="24"/>
      <c r="D16" s="25"/>
      <c r="E16" s="25"/>
    </row>
    <row r="17" ht="24.95" customHeight="1" spans="1:5">
      <c r="A17" s="26" t="s">
        <v>2877</v>
      </c>
      <c r="B17" s="23"/>
      <c r="C17" s="24"/>
      <c r="D17" s="25"/>
      <c r="E17" s="25"/>
    </row>
    <row r="18" ht="24.95" customHeight="1" spans="1:5">
      <c r="A18" s="22" t="s">
        <v>2883</v>
      </c>
      <c r="B18" s="23"/>
      <c r="C18" s="24"/>
      <c r="D18" s="25"/>
      <c r="E18" s="25"/>
    </row>
    <row r="19" ht="24.95" customHeight="1" spans="1:5">
      <c r="A19" s="26" t="s">
        <v>2877</v>
      </c>
      <c r="B19" s="23"/>
      <c r="C19" s="24"/>
      <c r="D19" s="25"/>
      <c r="E19" s="25"/>
    </row>
    <row r="20" ht="24.95" customHeight="1" spans="1:5">
      <c r="A20" s="22" t="s">
        <v>2884</v>
      </c>
      <c r="B20" s="23"/>
      <c r="C20" s="24"/>
      <c r="D20" s="25"/>
      <c r="E20" s="25"/>
    </row>
    <row r="21" ht="24.95" customHeight="1" spans="1:5">
      <c r="A21" s="26" t="s">
        <v>2877</v>
      </c>
      <c r="B21" s="23"/>
      <c r="C21" s="24"/>
      <c r="D21" s="25"/>
      <c r="E21" s="25"/>
    </row>
    <row r="22" ht="24.95" customHeight="1" spans="1:5">
      <c r="A22" s="22" t="s">
        <v>2885</v>
      </c>
      <c r="B22" s="23"/>
      <c r="C22" s="24"/>
      <c r="D22" s="25"/>
      <c r="E22" s="25"/>
    </row>
    <row r="23" ht="24.95" customHeight="1" spans="1:5">
      <c r="A23" s="26" t="s">
        <v>2877</v>
      </c>
      <c r="B23" s="23"/>
      <c r="C23" s="24"/>
      <c r="D23" s="25"/>
      <c r="E23" s="25"/>
    </row>
    <row r="24" ht="24.95" customHeight="1" spans="1:5">
      <c r="A24" s="22" t="s">
        <v>2886</v>
      </c>
      <c r="B24" s="23"/>
      <c r="C24" s="24"/>
      <c r="D24" s="25"/>
      <c r="E24" s="25"/>
    </row>
    <row r="25" ht="24.95" customHeight="1" spans="1:5">
      <c r="A25" s="26" t="s">
        <v>2877</v>
      </c>
      <c r="B25" s="23"/>
      <c r="C25" s="24"/>
      <c r="D25" s="25"/>
      <c r="E25" s="25"/>
    </row>
    <row r="26" ht="24.95" customHeight="1" spans="1:5">
      <c r="A26" s="22" t="s">
        <v>2887</v>
      </c>
      <c r="B26" s="23"/>
      <c r="C26" s="24"/>
      <c r="D26" s="25"/>
      <c r="E26" s="25"/>
    </row>
    <row r="27" ht="24.95" customHeight="1" spans="1:5">
      <c r="A27" s="26" t="s">
        <v>2877</v>
      </c>
      <c r="B27" s="23"/>
      <c r="C27" s="24"/>
      <c r="D27" s="25"/>
      <c r="E27" s="25"/>
    </row>
    <row r="28" ht="24.95" customHeight="1" spans="1:5">
      <c r="A28" s="22" t="s">
        <v>2888</v>
      </c>
      <c r="B28" s="23"/>
      <c r="C28" s="24"/>
      <c r="D28" s="25"/>
      <c r="E28" s="25"/>
    </row>
    <row r="29" ht="24.95" customHeight="1" spans="1:5">
      <c r="A29" s="26" t="s">
        <v>2877</v>
      </c>
      <c r="B29" s="23"/>
      <c r="C29" s="24"/>
      <c r="D29" s="25"/>
      <c r="E29" s="25"/>
    </row>
    <row r="30" ht="24.95" customHeight="1" spans="1:5">
      <c r="A30" s="22" t="s">
        <v>2889</v>
      </c>
      <c r="B30" s="23"/>
      <c r="C30" s="24"/>
      <c r="D30" s="25"/>
      <c r="E30" s="25"/>
    </row>
    <row r="31" ht="24.95" customHeight="1" spans="1:5">
      <c r="A31" s="26" t="s">
        <v>2877</v>
      </c>
      <c r="B31" s="23"/>
      <c r="C31" s="24"/>
      <c r="D31" s="25"/>
      <c r="E31" s="25"/>
    </row>
    <row r="32" ht="24.95" customHeight="1" spans="1:5">
      <c r="A32" s="22" t="s">
        <v>2890</v>
      </c>
      <c r="B32" s="23"/>
      <c r="C32" s="24"/>
      <c r="D32" s="25"/>
      <c r="E32" s="25"/>
    </row>
    <row r="33" ht="24.95" customHeight="1" spans="1:5">
      <c r="A33" s="26" t="s">
        <v>2877</v>
      </c>
      <c r="B33" s="23"/>
      <c r="C33" s="24"/>
      <c r="D33" s="25"/>
      <c r="E33" s="25"/>
    </row>
    <row r="34" ht="24.95" customHeight="1" spans="1:5">
      <c r="A34" s="22" t="s">
        <v>2891</v>
      </c>
      <c r="B34" s="23"/>
      <c r="C34" s="24"/>
      <c r="D34" s="25"/>
      <c r="E34" s="25"/>
    </row>
    <row r="35" ht="24.95" customHeight="1" spans="1:5">
      <c r="A35" s="26" t="s">
        <v>2877</v>
      </c>
      <c r="B35" s="23"/>
      <c r="C35" s="24"/>
      <c r="D35" s="25"/>
      <c r="E35" s="25"/>
    </row>
    <row r="36" ht="24.95" customHeight="1" spans="1:5">
      <c r="A36" s="22" t="s">
        <v>2892</v>
      </c>
      <c r="B36" s="23"/>
      <c r="C36" s="24"/>
      <c r="D36" s="25"/>
      <c r="E36" s="25"/>
    </row>
    <row r="37" ht="24.95" customHeight="1" spans="1:5">
      <c r="A37" s="26" t="s">
        <v>2877</v>
      </c>
      <c r="B37" s="23"/>
      <c r="C37" s="24"/>
      <c r="D37" s="25"/>
      <c r="E37" s="25"/>
    </row>
    <row r="38" ht="24.95" customHeight="1" spans="1:5">
      <c r="A38" s="22" t="s">
        <v>2893</v>
      </c>
      <c r="B38" s="23"/>
      <c r="C38" s="24"/>
      <c r="D38" s="25"/>
      <c r="E38" s="25"/>
    </row>
    <row r="39" ht="24.95" customHeight="1" spans="1:5">
      <c r="A39" s="26" t="s">
        <v>2877</v>
      </c>
      <c r="B39" s="23"/>
      <c r="C39" s="24"/>
      <c r="D39" s="25"/>
      <c r="E39" s="25"/>
    </row>
    <row r="40" ht="24.95" customHeight="1" spans="1:5">
      <c r="A40" s="22" t="s">
        <v>2894</v>
      </c>
      <c r="B40" s="23"/>
      <c r="C40" s="24"/>
      <c r="D40" s="25"/>
      <c r="E40" s="25"/>
    </row>
    <row r="41" ht="24.95" customHeight="1" spans="1:5">
      <c r="A41" s="26" t="s">
        <v>2877</v>
      </c>
      <c r="B41" s="25"/>
      <c r="C41" s="25"/>
      <c r="D41" s="25"/>
      <c r="E41" s="25"/>
    </row>
  </sheetData>
  <mergeCells count="5">
    <mergeCell ref="A2:E2"/>
    <mergeCell ref="D4:E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I13" sqref="I13"/>
    </sheetView>
  </sheetViews>
  <sheetFormatPr defaultColWidth="8.75" defaultRowHeight="14.25" outlineLevelCol="2"/>
  <cols>
    <col min="1" max="1" width="11.375" style="11" customWidth="1"/>
    <col min="2" max="2" width="34.25" style="11" customWidth="1"/>
    <col min="3" max="3" width="36.375" style="11" customWidth="1"/>
    <col min="4" max="16384" width="8.75" style="11"/>
  </cols>
  <sheetData>
    <row r="1" spans="1:1">
      <c r="A1" s="11" t="s">
        <v>2895</v>
      </c>
    </row>
    <row r="2" ht="29.45" customHeight="1" spans="1:3">
      <c r="A2" s="2" t="s">
        <v>2896</v>
      </c>
      <c r="B2" s="2"/>
      <c r="C2" s="2"/>
    </row>
    <row r="3" ht="25.9" customHeight="1" spans="1:3">
      <c r="A3" s="12"/>
      <c r="B3" s="4"/>
      <c r="C3" s="5" t="s">
        <v>57</v>
      </c>
    </row>
    <row r="4" ht="27.75" customHeight="1" spans="1:3">
      <c r="A4" s="6" t="s">
        <v>2897</v>
      </c>
      <c r="B4" s="6"/>
      <c r="C4" s="6" t="s">
        <v>2898</v>
      </c>
    </row>
    <row r="5" ht="27.75" customHeight="1" spans="1:3">
      <c r="A5" s="7" t="s">
        <v>2899</v>
      </c>
      <c r="B5" s="7"/>
      <c r="C5" s="8">
        <v>66247</v>
      </c>
    </row>
    <row r="6" ht="27.75" customHeight="1" spans="1:3">
      <c r="A6" s="7" t="s">
        <v>2900</v>
      </c>
      <c r="B6" s="7"/>
      <c r="C6" s="8">
        <v>63740</v>
      </c>
    </row>
    <row r="7" ht="27.75" customHeight="1" spans="1:3">
      <c r="A7" s="7" t="s">
        <v>2901</v>
      </c>
      <c r="B7" s="7"/>
      <c r="C7" s="8">
        <v>9606</v>
      </c>
    </row>
    <row r="8" ht="27.75" customHeight="1" spans="1:3">
      <c r="A8" s="7" t="s">
        <v>2902</v>
      </c>
      <c r="B8" s="7"/>
      <c r="C8" s="8">
        <f>C5+C6-C7</f>
        <v>120381</v>
      </c>
    </row>
    <row r="9" ht="27.75" customHeight="1" spans="1:3">
      <c r="A9" s="6" t="s">
        <v>2903</v>
      </c>
      <c r="B9" s="6"/>
      <c r="C9" s="6" t="s">
        <v>2898</v>
      </c>
    </row>
    <row r="10" ht="27.75" customHeight="1" spans="1:3">
      <c r="A10" s="7" t="s">
        <v>2904</v>
      </c>
      <c r="B10" s="7"/>
      <c r="C10" s="8">
        <v>94194</v>
      </c>
    </row>
    <row r="11" ht="27.75" customHeight="1" spans="1:3">
      <c r="A11" s="7" t="s">
        <v>2905</v>
      </c>
      <c r="B11" s="7"/>
      <c r="C11" s="8">
        <v>38000</v>
      </c>
    </row>
    <row r="12" ht="27.75" customHeight="1" spans="1:3">
      <c r="A12" s="7" t="s">
        <v>2906</v>
      </c>
      <c r="B12" s="7"/>
      <c r="C12" s="8">
        <f>C11+C10</f>
        <v>132194</v>
      </c>
    </row>
    <row r="13" ht="54.6" customHeight="1" spans="1:3">
      <c r="A13" s="14" t="s">
        <v>2907</v>
      </c>
      <c r="B13" s="14"/>
      <c r="C13" s="14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R18" sqref="R18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2908</v>
      </c>
    </row>
    <row r="2" ht="29.45" customHeight="1" spans="1:3">
      <c r="A2" s="2" t="s">
        <v>2909</v>
      </c>
      <c r="B2" s="2"/>
      <c r="C2" s="2"/>
    </row>
    <row r="3" ht="25.9" customHeight="1" spans="1:3">
      <c r="A3" s="3"/>
      <c r="B3" s="4"/>
      <c r="C3" s="5" t="s">
        <v>57</v>
      </c>
    </row>
    <row r="4" ht="27.75" customHeight="1" spans="1:3">
      <c r="A4" s="6" t="s">
        <v>2897</v>
      </c>
      <c r="B4" s="6"/>
      <c r="C4" s="6" t="s">
        <v>2898</v>
      </c>
    </row>
    <row r="5" ht="27.75" customHeight="1" spans="1:3">
      <c r="A5" s="7" t="s">
        <v>2910</v>
      </c>
      <c r="B5" s="7"/>
      <c r="C5" s="8"/>
    </row>
    <row r="6" ht="27.75" customHeight="1" spans="1:3">
      <c r="A6" s="7" t="s">
        <v>2911</v>
      </c>
      <c r="B6" s="7"/>
      <c r="C6" s="8"/>
    </row>
    <row r="7" ht="27.75" customHeight="1" spans="1:3">
      <c r="A7" s="7" t="s">
        <v>2912</v>
      </c>
      <c r="B7" s="7"/>
      <c r="C7" s="8"/>
    </row>
    <row r="8" ht="27.75" customHeight="1" spans="1:3">
      <c r="A8" s="7" t="s">
        <v>2913</v>
      </c>
      <c r="B8" s="7"/>
      <c r="C8" s="8"/>
    </row>
    <row r="9" ht="27.75" customHeight="1" spans="1:3">
      <c r="A9" s="6" t="s">
        <v>2903</v>
      </c>
      <c r="B9" s="6"/>
      <c r="C9" s="6" t="s">
        <v>2898</v>
      </c>
    </row>
    <row r="10" ht="27.75" customHeight="1" spans="1:3">
      <c r="A10" s="7" t="s">
        <v>2914</v>
      </c>
      <c r="B10" s="7"/>
      <c r="C10" s="9"/>
    </row>
    <row r="11" ht="27.75" customHeight="1" spans="1:3">
      <c r="A11" s="7" t="s">
        <v>2915</v>
      </c>
      <c r="B11" s="7"/>
      <c r="C11" s="9"/>
    </row>
    <row r="12" ht="27.75" customHeight="1" spans="1:3">
      <c r="A12" s="7" t="s">
        <v>2916</v>
      </c>
      <c r="B12" s="7"/>
      <c r="C12" s="9"/>
    </row>
    <row r="13" ht="50.45" customHeight="1" spans="1:3">
      <c r="A13" s="14" t="s">
        <v>2907</v>
      </c>
      <c r="B13" s="14"/>
      <c r="C13" s="14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O14" sqref="O14"/>
    </sheetView>
  </sheetViews>
  <sheetFormatPr defaultColWidth="8.75" defaultRowHeight="14.25" outlineLevelCol="2"/>
  <cols>
    <col min="1" max="1" width="12.875" style="11" customWidth="1"/>
    <col min="2" max="2" width="33.875" style="11" customWidth="1"/>
    <col min="3" max="3" width="35.125" style="11" customWidth="1"/>
    <col min="4" max="16384" width="8.75" style="11"/>
  </cols>
  <sheetData>
    <row r="1" spans="1:1">
      <c r="A1" s="11" t="s">
        <v>2917</v>
      </c>
    </row>
    <row r="2" ht="29.45" customHeight="1" spans="1:3">
      <c r="A2" s="2" t="s">
        <v>2918</v>
      </c>
      <c r="B2" s="2"/>
      <c r="C2" s="2"/>
    </row>
    <row r="3" ht="25.9" customHeight="1" spans="1:3">
      <c r="A3" s="12"/>
      <c r="B3" s="4"/>
      <c r="C3" s="5" t="s">
        <v>57</v>
      </c>
    </row>
    <row r="4" ht="29.25" customHeight="1" spans="1:3">
      <c r="A4" s="6" t="s">
        <v>2897</v>
      </c>
      <c r="B4" s="6"/>
      <c r="C4" s="6" t="s">
        <v>2898</v>
      </c>
    </row>
    <row r="5" ht="29.25" customHeight="1" spans="1:3">
      <c r="A5" s="7" t="s">
        <v>2919</v>
      </c>
      <c r="B5" s="7"/>
      <c r="C5" s="8">
        <v>7738</v>
      </c>
    </row>
    <row r="6" ht="29.25" customHeight="1" spans="1:3">
      <c r="A6" s="7" t="s">
        <v>2920</v>
      </c>
      <c r="B6" s="7"/>
      <c r="C6" s="8">
        <v>0</v>
      </c>
    </row>
    <row r="7" ht="29.25" customHeight="1" spans="1:3">
      <c r="A7" s="7" t="s">
        <v>2921</v>
      </c>
      <c r="B7" s="7"/>
      <c r="C7" s="8">
        <v>0</v>
      </c>
    </row>
    <row r="8" ht="29.25" customHeight="1" spans="1:3">
      <c r="A8" s="7" t="s">
        <v>2922</v>
      </c>
      <c r="B8" s="7"/>
      <c r="C8" s="8">
        <v>7738</v>
      </c>
    </row>
    <row r="9" ht="29.25" customHeight="1" spans="1:3">
      <c r="A9" s="6" t="s">
        <v>2903</v>
      </c>
      <c r="B9" s="6"/>
      <c r="C9" s="6" t="s">
        <v>2898</v>
      </c>
    </row>
    <row r="10" ht="29.25" customHeight="1" spans="1:3">
      <c r="A10" s="7" t="s">
        <v>2923</v>
      </c>
      <c r="B10" s="7"/>
      <c r="C10" s="13">
        <v>10304</v>
      </c>
    </row>
    <row r="11" ht="29.25" customHeight="1" spans="1:3">
      <c r="A11" s="7" t="s">
        <v>2924</v>
      </c>
      <c r="B11" s="7"/>
      <c r="C11" s="13">
        <v>20000</v>
      </c>
    </row>
    <row r="12" ht="29.25" customHeight="1" spans="1:3">
      <c r="A12" s="7" t="s">
        <v>2925</v>
      </c>
      <c r="B12" s="7"/>
      <c r="C12" s="13">
        <v>30304</v>
      </c>
    </row>
    <row r="13" spans="1:3">
      <c r="A13" s="12"/>
      <c r="B13" s="12"/>
      <c r="C13" s="12"/>
    </row>
    <row r="14" ht="49.9" customHeight="1" spans="1:3">
      <c r="A14" s="10" t="s">
        <v>2907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24" sqref="E2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2926</v>
      </c>
    </row>
    <row r="2" ht="29.45" customHeight="1" spans="1:3">
      <c r="A2" s="2" t="s">
        <v>2927</v>
      </c>
      <c r="B2" s="2"/>
      <c r="C2" s="2"/>
    </row>
    <row r="3" ht="25.9" customHeight="1" spans="1:3">
      <c r="A3" s="3"/>
      <c r="B3" s="4"/>
      <c r="C3" s="5" t="s">
        <v>57</v>
      </c>
    </row>
    <row r="4" ht="29.25" customHeight="1" spans="1:3">
      <c r="A4" s="6" t="s">
        <v>2897</v>
      </c>
      <c r="B4" s="6"/>
      <c r="C4" s="6" t="s">
        <v>2898</v>
      </c>
    </row>
    <row r="5" ht="29.25" customHeight="1" spans="1:3">
      <c r="A5" s="7" t="s">
        <v>2928</v>
      </c>
      <c r="B5" s="7"/>
      <c r="C5" s="8"/>
    </row>
    <row r="6" ht="29.25" customHeight="1" spans="1:3">
      <c r="A6" s="7" t="s">
        <v>2929</v>
      </c>
      <c r="B6" s="7"/>
      <c r="C6" s="8"/>
    </row>
    <row r="7" ht="29.25" customHeight="1" spans="1:3">
      <c r="A7" s="7" t="s">
        <v>2930</v>
      </c>
      <c r="B7" s="7"/>
      <c r="C7" s="8"/>
    </row>
    <row r="8" ht="29.25" customHeight="1" spans="1:3">
      <c r="A8" s="7" t="s">
        <v>2931</v>
      </c>
      <c r="B8" s="7"/>
      <c r="C8" s="8"/>
    </row>
    <row r="9" ht="29.25" customHeight="1" spans="1:3">
      <c r="A9" s="6" t="s">
        <v>2903</v>
      </c>
      <c r="B9" s="6"/>
      <c r="C9" s="6" t="s">
        <v>2898</v>
      </c>
    </row>
    <row r="10" ht="29.25" customHeight="1" spans="1:3">
      <c r="A10" s="7" t="s">
        <v>2932</v>
      </c>
      <c r="B10" s="7"/>
      <c r="C10" s="9"/>
    </row>
    <row r="11" ht="29.25" customHeight="1" spans="1:3">
      <c r="A11" s="7" t="s">
        <v>2933</v>
      </c>
      <c r="B11" s="7"/>
      <c r="C11" s="9"/>
    </row>
    <row r="12" ht="29.25" customHeight="1" spans="1:3">
      <c r="A12" s="7" t="s">
        <v>2934</v>
      </c>
      <c r="B12" s="7"/>
      <c r="C12" s="9"/>
    </row>
    <row r="13" spans="1:3">
      <c r="A13" s="3"/>
      <c r="B13" s="3"/>
      <c r="C13" s="3"/>
    </row>
    <row r="14" ht="49.9" customHeight="1" spans="1:3">
      <c r="A14" s="10" t="s">
        <v>2907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C4" sqref="C4:D4"/>
    </sheetView>
  </sheetViews>
  <sheetFormatPr defaultColWidth="9" defaultRowHeight="14.25" outlineLevelCol="4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12" t="s">
        <v>102</v>
      </c>
      <c r="B1" s="213"/>
    </row>
    <row r="2" ht="20.25" spans="1:4">
      <c r="A2" s="277" t="s">
        <v>103</v>
      </c>
      <c r="B2" s="277"/>
      <c r="C2" s="277"/>
      <c r="D2" s="277"/>
    </row>
    <row r="3" spans="1:4">
      <c r="A3" s="215"/>
      <c r="B3" s="213"/>
      <c r="D3" s="181" t="s">
        <v>57</v>
      </c>
    </row>
    <row r="4" ht="42.6" customHeight="1" spans="1:4">
      <c r="A4" s="19" t="s">
        <v>104</v>
      </c>
      <c r="B4" s="19" t="s">
        <v>59</v>
      </c>
      <c r="C4" s="20" t="s">
        <v>60</v>
      </c>
      <c r="D4" s="20" t="s">
        <v>61</v>
      </c>
    </row>
    <row r="5" spans="1:4">
      <c r="A5" s="114" t="s">
        <v>105</v>
      </c>
      <c r="B5" s="278">
        <v>10038</v>
      </c>
      <c r="C5" s="278">
        <v>7934</v>
      </c>
      <c r="D5" s="40">
        <f t="shared" ref="D5:D29" si="0">ROUND(B5/C5*100,2)</f>
        <v>126.52</v>
      </c>
    </row>
    <row r="6" spans="1:4">
      <c r="A6" s="114" t="s">
        <v>106</v>
      </c>
      <c r="B6" s="278">
        <v>0</v>
      </c>
      <c r="C6" s="278">
        <v>0</v>
      </c>
      <c r="D6" s="40"/>
    </row>
    <row r="7" spans="1:4">
      <c r="A7" s="114" t="s">
        <v>107</v>
      </c>
      <c r="B7" s="278">
        <v>82</v>
      </c>
      <c r="C7" s="278">
        <v>46</v>
      </c>
      <c r="D7" s="40">
        <f t="shared" si="0"/>
        <v>178.26</v>
      </c>
    </row>
    <row r="8" spans="1:4">
      <c r="A8" s="114" t="s">
        <v>108</v>
      </c>
      <c r="B8" s="278">
        <v>4781</v>
      </c>
      <c r="C8" s="278">
        <v>5088</v>
      </c>
      <c r="D8" s="40">
        <f t="shared" si="0"/>
        <v>93.97</v>
      </c>
    </row>
    <row r="9" spans="1:4">
      <c r="A9" s="114" t="s">
        <v>109</v>
      </c>
      <c r="B9" s="278">
        <v>17985</v>
      </c>
      <c r="C9" s="278">
        <v>14111</v>
      </c>
      <c r="D9" s="40">
        <f t="shared" si="0"/>
        <v>127.45</v>
      </c>
    </row>
    <row r="10" spans="1:4">
      <c r="A10" s="114" t="s">
        <v>110</v>
      </c>
      <c r="B10" s="278">
        <v>2166</v>
      </c>
      <c r="C10" s="278">
        <v>2230</v>
      </c>
      <c r="D10" s="40">
        <f t="shared" si="0"/>
        <v>97.13</v>
      </c>
    </row>
    <row r="11" spans="1:4">
      <c r="A11" s="114" t="s">
        <v>111</v>
      </c>
      <c r="B11" s="278">
        <v>814</v>
      </c>
      <c r="C11" s="278">
        <v>711</v>
      </c>
      <c r="D11" s="40">
        <f t="shared" si="0"/>
        <v>114.49</v>
      </c>
    </row>
    <row r="12" spans="1:4">
      <c r="A12" s="114" t="s">
        <v>112</v>
      </c>
      <c r="B12" s="278">
        <v>13154</v>
      </c>
      <c r="C12" s="278">
        <v>10145</v>
      </c>
      <c r="D12" s="40">
        <f t="shared" si="0"/>
        <v>129.66</v>
      </c>
    </row>
    <row r="13" spans="1:4">
      <c r="A13" s="114" t="s">
        <v>113</v>
      </c>
      <c r="B13" s="278">
        <v>7285</v>
      </c>
      <c r="C13" s="278">
        <v>11266</v>
      </c>
      <c r="D13" s="40">
        <f t="shared" si="0"/>
        <v>64.66</v>
      </c>
    </row>
    <row r="14" spans="1:4">
      <c r="A14" s="114" t="s">
        <v>114</v>
      </c>
      <c r="B14" s="278">
        <v>2671</v>
      </c>
      <c r="C14" s="278">
        <v>2900</v>
      </c>
      <c r="D14" s="40">
        <f t="shared" si="0"/>
        <v>92.1</v>
      </c>
    </row>
    <row r="15" spans="1:5">
      <c r="A15" s="114" t="s">
        <v>115</v>
      </c>
      <c r="B15" s="278">
        <v>2389</v>
      </c>
      <c r="C15" s="278">
        <v>6971</v>
      </c>
      <c r="D15" s="40">
        <f t="shared" si="0"/>
        <v>34.27</v>
      </c>
      <c r="E15" s="279"/>
    </row>
    <row r="16" spans="1:4">
      <c r="A16" s="114" t="s">
        <v>116</v>
      </c>
      <c r="B16" s="278">
        <v>11095</v>
      </c>
      <c r="C16" s="278">
        <v>10574</v>
      </c>
      <c r="D16" s="40">
        <f t="shared" si="0"/>
        <v>104.93</v>
      </c>
    </row>
    <row r="17" spans="1:4">
      <c r="A17" s="114" t="s">
        <v>117</v>
      </c>
      <c r="B17" s="278">
        <v>3882</v>
      </c>
      <c r="C17" s="278">
        <v>1601</v>
      </c>
      <c r="D17" s="40">
        <f t="shared" si="0"/>
        <v>242.47</v>
      </c>
    </row>
    <row r="18" spans="1:4">
      <c r="A18" s="114" t="s">
        <v>118</v>
      </c>
      <c r="B18" s="278">
        <v>4939</v>
      </c>
      <c r="C18" s="278">
        <v>3438</v>
      </c>
      <c r="D18" s="40">
        <f t="shared" si="0"/>
        <v>143.66</v>
      </c>
    </row>
    <row r="19" spans="1:4">
      <c r="A19" s="114" t="s">
        <v>119</v>
      </c>
      <c r="B19" s="278">
        <v>810</v>
      </c>
      <c r="C19" s="278">
        <v>3280</v>
      </c>
      <c r="D19" s="40">
        <f t="shared" si="0"/>
        <v>24.7</v>
      </c>
    </row>
    <row r="20" spans="1:4">
      <c r="A20" s="114" t="s">
        <v>120</v>
      </c>
      <c r="B20" s="278">
        <v>0</v>
      </c>
      <c r="C20" s="278"/>
      <c r="D20" s="40"/>
    </row>
    <row r="21" spans="1:4">
      <c r="A21" s="114" t="s">
        <v>121</v>
      </c>
      <c r="B21" s="278">
        <v>0</v>
      </c>
      <c r="C21" s="278"/>
      <c r="D21" s="40"/>
    </row>
    <row r="22" spans="1:4">
      <c r="A22" s="114" t="s">
        <v>122</v>
      </c>
      <c r="B22" s="278">
        <v>3555</v>
      </c>
      <c r="C22" s="278">
        <v>2949</v>
      </c>
      <c r="D22" s="40">
        <f t="shared" si="0"/>
        <v>120.55</v>
      </c>
    </row>
    <row r="23" spans="1:4">
      <c r="A23" s="114" t="s">
        <v>123</v>
      </c>
      <c r="B23" s="278">
        <v>2753</v>
      </c>
      <c r="C23" s="278">
        <v>2559</v>
      </c>
      <c r="D23" s="40">
        <f t="shared" si="0"/>
        <v>107.58</v>
      </c>
    </row>
    <row r="24" spans="1:4">
      <c r="A24" s="114" t="s">
        <v>124</v>
      </c>
      <c r="B24" s="278">
        <v>338</v>
      </c>
      <c r="C24" s="278">
        <v>196</v>
      </c>
      <c r="D24" s="40">
        <f t="shared" si="0"/>
        <v>172.45</v>
      </c>
    </row>
    <row r="25" spans="1:4">
      <c r="A25" s="114" t="s">
        <v>125</v>
      </c>
      <c r="B25" s="252"/>
      <c r="C25" s="278"/>
      <c r="D25" s="40"/>
    </row>
    <row r="26" spans="1:4">
      <c r="A26" s="114" t="s">
        <v>126</v>
      </c>
      <c r="B26" s="252">
        <v>6043</v>
      </c>
      <c r="C26" s="278">
        <v>4887</v>
      </c>
      <c r="D26" s="40">
        <f t="shared" si="0"/>
        <v>123.65</v>
      </c>
    </row>
    <row r="27" spans="1:4">
      <c r="A27" s="114" t="s">
        <v>127</v>
      </c>
      <c r="B27" s="260">
        <v>2050</v>
      </c>
      <c r="C27" s="278">
        <v>2046</v>
      </c>
      <c r="D27" s="40">
        <f t="shared" si="0"/>
        <v>100.2</v>
      </c>
    </row>
    <row r="28" spans="1:4">
      <c r="A28" s="114" t="s">
        <v>128</v>
      </c>
      <c r="B28" s="252"/>
      <c r="C28" s="278"/>
      <c r="D28" s="40"/>
    </row>
    <row r="29" ht="16.15" customHeight="1" spans="1:5">
      <c r="A29" s="249" t="s">
        <v>129</v>
      </c>
      <c r="B29" s="260">
        <f>SUM(B5:B28)</f>
        <v>96830</v>
      </c>
      <c r="C29" s="260">
        <f>SUM(C5:C28)</f>
        <v>92932</v>
      </c>
      <c r="D29" s="40">
        <f t="shared" si="0"/>
        <v>104.19</v>
      </c>
      <c r="E29" s="280"/>
    </row>
    <row r="30" ht="15" customHeight="1" spans="1:4">
      <c r="A30" s="251" t="s">
        <v>130</v>
      </c>
      <c r="B30" s="252"/>
      <c r="C30" s="24"/>
      <c r="D30" s="24"/>
    </row>
    <row r="31" ht="15" customHeight="1" spans="1:4">
      <c r="A31" s="251" t="s">
        <v>131</v>
      </c>
      <c r="B31" s="252"/>
      <c r="C31" s="24"/>
      <c r="D31" s="24"/>
    </row>
    <row r="32" ht="15" customHeight="1" spans="1:4">
      <c r="A32" s="253" t="s">
        <v>132</v>
      </c>
      <c r="B32" s="252"/>
      <c r="C32" s="252"/>
      <c r="D32" s="24"/>
    </row>
    <row r="33" ht="15" customHeight="1" spans="1:4">
      <c r="A33" s="253" t="s">
        <v>133</v>
      </c>
      <c r="B33" s="252"/>
      <c r="C33" s="252"/>
      <c r="D33" s="24"/>
    </row>
    <row r="34" ht="15" customHeight="1" spans="1:4">
      <c r="A34" s="254" t="s">
        <v>134</v>
      </c>
      <c r="B34" s="252"/>
      <c r="C34" s="252"/>
      <c r="D34" s="24"/>
    </row>
    <row r="35" ht="15.6" customHeight="1" spans="1:4">
      <c r="A35" s="254" t="s">
        <v>135</v>
      </c>
      <c r="B35" s="252"/>
      <c r="C35" s="252"/>
      <c r="D35" s="24"/>
    </row>
    <row r="36" spans="1:4">
      <c r="A36" s="253" t="s">
        <v>136</v>
      </c>
      <c r="B36" s="252">
        <v>1000</v>
      </c>
      <c r="C36" s="255">
        <v>1000</v>
      </c>
      <c r="D36" s="40">
        <f t="shared" ref="D36" si="1">ROUND(B36/C36*100,2)</f>
        <v>100</v>
      </c>
    </row>
    <row r="37" spans="1:4">
      <c r="A37" s="256" t="s">
        <v>137</v>
      </c>
      <c r="B37" s="252"/>
      <c r="C37" s="256"/>
      <c r="D37" s="256"/>
    </row>
    <row r="38" spans="1:4">
      <c r="A38" s="254" t="s">
        <v>138</v>
      </c>
      <c r="B38" s="252"/>
      <c r="C38" s="256"/>
      <c r="D38" s="256"/>
    </row>
    <row r="39" spans="1:4">
      <c r="A39" s="257" t="s">
        <v>139</v>
      </c>
      <c r="B39" s="252"/>
      <c r="C39" s="255"/>
      <c r="D39" s="256"/>
    </row>
    <row r="40" spans="1:4">
      <c r="A40" s="258" t="s">
        <v>140</v>
      </c>
      <c r="B40" s="252"/>
      <c r="C40" s="256"/>
      <c r="D40" s="256"/>
    </row>
    <row r="41" spans="1:4">
      <c r="A41" s="258" t="s">
        <v>141</v>
      </c>
      <c r="B41" s="252"/>
      <c r="C41" s="256"/>
      <c r="D41" s="256"/>
    </row>
    <row r="42" spans="1:4">
      <c r="A42" s="258" t="s">
        <v>142</v>
      </c>
      <c r="B42" s="252"/>
      <c r="C42" s="255"/>
      <c r="D42" s="256"/>
    </row>
    <row r="43" spans="1:4">
      <c r="A43" s="259" t="s">
        <v>143</v>
      </c>
      <c r="B43" s="252"/>
      <c r="C43" s="255"/>
      <c r="D43" s="256"/>
    </row>
    <row r="44" spans="1:4">
      <c r="A44" s="252" t="s">
        <v>144</v>
      </c>
      <c r="B44" s="252"/>
      <c r="C44" s="256"/>
      <c r="D44" s="256"/>
    </row>
    <row r="45" spans="1:4">
      <c r="A45" s="249" t="s">
        <v>145</v>
      </c>
      <c r="B45" s="260">
        <f>B36+B29</f>
        <v>97830</v>
      </c>
      <c r="C45" s="260">
        <f>C36+C29</f>
        <v>93932</v>
      </c>
      <c r="D45" s="40">
        <f t="shared" ref="D45" si="2">ROUND(B45/C45*100,2)</f>
        <v>104.15</v>
      </c>
    </row>
    <row r="47" spans="3:3">
      <c r="C47" s="280"/>
    </row>
  </sheetData>
  <mergeCells count="1">
    <mergeCell ref="A2:D2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C35" sqref="C35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262" t="s">
        <v>146</v>
      </c>
      <c r="B1" s="263"/>
    </row>
    <row r="2" ht="20.25" spans="1:4">
      <c r="A2" s="264" t="s">
        <v>147</v>
      </c>
      <c r="B2" s="264"/>
      <c r="C2" s="264"/>
      <c r="D2" s="264"/>
    </row>
    <row r="3" spans="1:4">
      <c r="A3" s="215"/>
      <c r="B3" s="263"/>
      <c r="D3" s="181" t="s">
        <v>57</v>
      </c>
    </row>
    <row r="4" ht="44.45" customHeight="1" spans="1:4">
      <c r="A4" s="265" t="s">
        <v>58</v>
      </c>
      <c r="B4" s="117" t="s">
        <v>59</v>
      </c>
      <c r="C4" s="127" t="s">
        <v>148</v>
      </c>
      <c r="D4" s="20" t="s">
        <v>149</v>
      </c>
    </row>
    <row r="5" spans="1:4">
      <c r="A5" s="266" t="s">
        <v>62</v>
      </c>
      <c r="B5" s="267"/>
      <c r="C5" s="255"/>
      <c r="D5" s="255"/>
    </row>
    <row r="6" spans="1:4">
      <c r="A6" s="268" t="s">
        <v>63</v>
      </c>
      <c r="B6" s="267"/>
      <c r="C6" s="255"/>
      <c r="D6" s="255"/>
    </row>
    <row r="7" spans="1:4">
      <c r="A7" s="268" t="s">
        <v>64</v>
      </c>
      <c r="B7" s="267"/>
      <c r="C7" s="255"/>
      <c r="D7" s="255"/>
    </row>
    <row r="8" spans="1:4">
      <c r="A8" s="268" t="s">
        <v>65</v>
      </c>
      <c r="B8" s="267"/>
      <c r="C8" s="255"/>
      <c r="D8" s="255"/>
    </row>
    <row r="9" spans="1:7">
      <c r="A9" s="268" t="s">
        <v>66</v>
      </c>
      <c r="B9" s="267"/>
      <c r="C9" s="255"/>
      <c r="D9" s="255"/>
      <c r="G9" s="121"/>
    </row>
    <row r="10" spans="1:4">
      <c r="A10" s="268" t="s">
        <v>67</v>
      </c>
      <c r="B10" s="267"/>
      <c r="C10" s="255"/>
      <c r="D10" s="255"/>
    </row>
    <row r="11" spans="1:4">
      <c r="A11" s="268" t="s">
        <v>68</v>
      </c>
      <c r="B11" s="267"/>
      <c r="C11" s="255"/>
      <c r="D11" s="255"/>
    </row>
    <row r="12" spans="1:4">
      <c r="A12" s="268" t="s">
        <v>69</v>
      </c>
      <c r="B12" s="267"/>
      <c r="C12" s="255"/>
      <c r="D12" s="255"/>
    </row>
    <row r="13" spans="1:4">
      <c r="A13" s="268" t="s">
        <v>70</v>
      </c>
      <c r="B13" s="267"/>
      <c r="C13" s="255"/>
      <c r="D13" s="255"/>
    </row>
    <row r="14" spans="1:4">
      <c r="A14" s="268" t="s">
        <v>71</v>
      </c>
      <c r="B14" s="267"/>
      <c r="C14" s="255"/>
      <c r="D14" s="255"/>
    </row>
    <row r="15" spans="1:4">
      <c r="A15" s="268" t="s">
        <v>72</v>
      </c>
      <c r="B15" s="267"/>
      <c r="C15" s="255"/>
      <c r="D15" s="255"/>
    </row>
    <row r="16" spans="1:4">
      <c r="A16" s="268" t="s">
        <v>73</v>
      </c>
      <c r="B16" s="267"/>
      <c r="C16" s="255"/>
      <c r="D16" s="255"/>
    </row>
    <row r="17" spans="1:4">
      <c r="A17" s="268" t="s">
        <v>74</v>
      </c>
      <c r="B17" s="267"/>
      <c r="C17" s="255"/>
      <c r="D17" s="255"/>
    </row>
    <row r="18" spans="1:4">
      <c r="A18" s="268" t="s">
        <v>75</v>
      </c>
      <c r="B18" s="267"/>
      <c r="C18" s="255"/>
      <c r="D18" s="255"/>
    </row>
    <row r="19" spans="1:4">
      <c r="A19" s="268" t="s">
        <v>76</v>
      </c>
      <c r="B19" s="267"/>
      <c r="C19" s="255"/>
      <c r="D19" s="255"/>
    </row>
    <row r="20" spans="1:4">
      <c r="A20" s="268" t="s">
        <v>77</v>
      </c>
      <c r="B20" s="267"/>
      <c r="C20" s="255"/>
      <c r="D20" s="255"/>
    </row>
    <row r="21" spans="1:4">
      <c r="A21" s="268" t="s">
        <v>78</v>
      </c>
      <c r="B21" s="267"/>
      <c r="C21" s="255"/>
      <c r="D21" s="255"/>
    </row>
    <row r="22" spans="1:4">
      <c r="A22" s="266" t="s">
        <v>79</v>
      </c>
      <c r="B22" s="267"/>
      <c r="C22" s="255"/>
      <c r="D22" s="255"/>
    </row>
    <row r="23" spans="1:4">
      <c r="A23" s="268" t="s">
        <v>80</v>
      </c>
      <c r="B23" s="267"/>
      <c r="C23" s="255"/>
      <c r="D23" s="255"/>
    </row>
    <row r="24" spans="1:4">
      <c r="A24" s="268" t="s">
        <v>81</v>
      </c>
      <c r="B24" s="267"/>
      <c r="C24" s="255"/>
      <c r="D24" s="255"/>
    </row>
    <row r="25" spans="1:4">
      <c r="A25" s="268" t="s">
        <v>82</v>
      </c>
      <c r="B25" s="267"/>
      <c r="C25" s="255"/>
      <c r="D25" s="255"/>
    </row>
    <row r="26" spans="1:4">
      <c r="A26" s="268" t="s">
        <v>83</v>
      </c>
      <c r="B26" s="267"/>
      <c r="C26" s="255"/>
      <c r="D26" s="255"/>
    </row>
    <row r="27" spans="1:4">
      <c r="A27" s="268" t="s">
        <v>84</v>
      </c>
      <c r="B27" s="267"/>
      <c r="C27" s="255"/>
      <c r="D27" s="255"/>
    </row>
    <row r="28" spans="1:4">
      <c r="A28" s="268" t="s">
        <v>85</v>
      </c>
      <c r="B28" s="267"/>
      <c r="C28" s="255"/>
      <c r="D28" s="255"/>
    </row>
    <row r="29" spans="1:4">
      <c r="A29" s="268" t="s">
        <v>86</v>
      </c>
      <c r="B29" s="267"/>
      <c r="C29" s="255"/>
      <c r="D29" s="255"/>
    </row>
    <row r="30" spans="1:4">
      <c r="A30" s="268" t="s">
        <v>87</v>
      </c>
      <c r="B30" s="267"/>
      <c r="C30" s="255"/>
      <c r="D30" s="255"/>
    </row>
    <row r="31" spans="1:4">
      <c r="A31" s="269" t="s">
        <v>88</v>
      </c>
      <c r="B31" s="267"/>
      <c r="C31" s="255"/>
      <c r="D31" s="255"/>
    </row>
    <row r="32" spans="1:4">
      <c r="A32" s="270" t="s">
        <v>89</v>
      </c>
      <c r="B32" s="267"/>
      <c r="C32" s="255"/>
      <c r="D32" s="255"/>
    </row>
    <row r="33" spans="1:4">
      <c r="A33" s="270" t="s">
        <v>90</v>
      </c>
      <c r="B33" s="267"/>
      <c r="C33" s="255"/>
      <c r="D33" s="255"/>
    </row>
    <row r="34" spans="1:4">
      <c r="A34" s="271" t="s">
        <v>91</v>
      </c>
      <c r="B34" s="267"/>
      <c r="C34" s="255"/>
      <c r="D34" s="255"/>
    </row>
    <row r="35" spans="1:4">
      <c r="A35" s="272" t="s">
        <v>92</v>
      </c>
      <c r="B35" s="267"/>
      <c r="C35" s="15"/>
      <c r="D35" s="255"/>
    </row>
    <row r="36" spans="1:4">
      <c r="A36" s="272" t="s">
        <v>93</v>
      </c>
      <c r="B36" s="267"/>
      <c r="C36" s="255"/>
      <c r="D36" s="255"/>
    </row>
    <row r="37" spans="1:4">
      <c r="A37" s="272" t="s">
        <v>94</v>
      </c>
      <c r="B37" s="267"/>
      <c r="C37" s="255"/>
      <c r="D37" s="255"/>
    </row>
    <row r="38" spans="1:4">
      <c r="A38" s="273" t="s">
        <v>95</v>
      </c>
      <c r="B38" s="267"/>
      <c r="C38" s="255"/>
      <c r="D38" s="255"/>
    </row>
    <row r="39" spans="1:4">
      <c r="A39" s="274" t="s">
        <v>96</v>
      </c>
      <c r="B39" s="267"/>
      <c r="C39" s="255"/>
      <c r="D39" s="255"/>
    </row>
    <row r="40" spans="1:4">
      <c r="A40" s="274" t="s">
        <v>97</v>
      </c>
      <c r="B40" s="267"/>
      <c r="C40" s="255"/>
      <c r="D40" s="255"/>
    </row>
    <row r="41" spans="1:4">
      <c r="A41" s="271" t="s">
        <v>98</v>
      </c>
      <c r="B41" s="267"/>
      <c r="C41" s="255"/>
      <c r="D41" s="255"/>
    </row>
    <row r="42" spans="1:4">
      <c r="A42" s="275" t="s">
        <v>150</v>
      </c>
      <c r="B42" s="267"/>
      <c r="C42" s="255"/>
      <c r="D42" s="255"/>
    </row>
    <row r="43" spans="1:4">
      <c r="A43" s="274" t="s">
        <v>100</v>
      </c>
      <c r="B43" s="267"/>
      <c r="C43" s="255"/>
      <c r="D43" s="255"/>
    </row>
    <row r="44" spans="1:4">
      <c r="A44" s="269" t="s">
        <v>101</v>
      </c>
      <c r="B44" s="267"/>
      <c r="C44" s="255"/>
      <c r="D44" s="255"/>
    </row>
    <row r="45" spans="1:2">
      <c r="A45" s="276"/>
      <c r="B45" s="263"/>
    </row>
    <row r="46" spans="1:2">
      <c r="A46" s="276"/>
      <c r="B46" s="263"/>
    </row>
    <row r="47" spans="1:2">
      <c r="A47" s="276"/>
      <c r="B47" s="263"/>
    </row>
    <row r="48" spans="1:2">
      <c r="A48" s="263"/>
      <c r="B48" s="263"/>
    </row>
    <row r="49" spans="1:2">
      <c r="A49" s="263"/>
      <c r="B49" s="263"/>
    </row>
    <row r="50" spans="1:2">
      <c r="A50" s="263"/>
      <c r="B50" s="263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334"/>
  <sheetViews>
    <sheetView workbookViewId="0">
      <selection activeCell="X11" sqref="X11"/>
    </sheetView>
  </sheetViews>
  <sheetFormatPr defaultColWidth="9" defaultRowHeight="14.25"/>
  <cols>
    <col min="1" max="1" width="44.625" customWidth="1"/>
    <col min="2" max="3" width="12.125" customWidth="1"/>
    <col min="4" max="4" width="15.125" customWidth="1"/>
    <col min="5" max="8" width="15.125" hidden="1" customWidth="1"/>
    <col min="9" max="11" width="9" hidden="1" customWidth="1"/>
    <col min="12" max="13" width="9" customWidth="1"/>
  </cols>
  <sheetData>
    <row r="1" spans="1:2">
      <c r="A1" s="212" t="s">
        <v>151</v>
      </c>
      <c r="B1" s="213"/>
    </row>
    <row r="2" ht="30" customHeight="1" spans="1:8">
      <c r="A2" s="214" t="s">
        <v>152</v>
      </c>
      <c r="B2" s="214"/>
      <c r="C2" s="214"/>
      <c r="D2" s="214"/>
      <c r="E2" s="214"/>
      <c r="F2" s="214"/>
      <c r="G2" s="214"/>
      <c r="H2" s="214"/>
    </row>
    <row r="3" spans="1:8">
      <c r="A3" s="215"/>
      <c r="B3" s="213"/>
      <c r="D3" s="181" t="s">
        <v>57</v>
      </c>
      <c r="E3" s="181"/>
      <c r="F3" s="181"/>
      <c r="G3" s="181"/>
      <c r="H3" s="181"/>
    </row>
    <row r="4" ht="51" customHeight="1" spans="1:8">
      <c r="A4" s="19" t="s">
        <v>104</v>
      </c>
      <c r="B4" s="216" t="s">
        <v>59</v>
      </c>
      <c r="C4" s="20" t="s">
        <v>60</v>
      </c>
      <c r="D4" s="20" t="s">
        <v>61</v>
      </c>
      <c r="E4" s="217"/>
      <c r="F4" s="217"/>
      <c r="G4" s="217"/>
      <c r="H4" s="217"/>
    </row>
    <row r="5" s="208" customFormat="1" ht="20.1" customHeight="1" spans="1:10">
      <c r="A5" s="114" t="s">
        <v>105</v>
      </c>
      <c r="B5" s="218">
        <v>10038</v>
      </c>
      <c r="C5" s="219">
        <f>SUM(C6,C18,C27,C39,C51,C62,C73,C85,C94,C104,C119,C128,C139,C151,C161,C174,C181,C188,C197,C203,C210,C218,C225,C231,C237,C243,C249,C255)</f>
        <v>7934</v>
      </c>
      <c r="D5" s="129">
        <f>ROUND(B5/C5*100,2)</f>
        <v>126.52</v>
      </c>
      <c r="E5" s="208">
        <v>10629</v>
      </c>
      <c r="F5" s="208">
        <f>B5-E5</f>
        <v>-591</v>
      </c>
      <c r="G5" s="208">
        <v>8469</v>
      </c>
      <c r="H5" s="208">
        <f>C5-G5</f>
        <v>-535</v>
      </c>
      <c r="I5" s="230">
        <v>201</v>
      </c>
      <c r="J5" s="208" t="s">
        <v>153</v>
      </c>
    </row>
    <row r="6" s="208" customFormat="1" ht="20.1" customHeight="1" spans="1:10">
      <c r="A6" s="220" t="s">
        <v>154</v>
      </c>
      <c r="B6" s="221">
        <v>405</v>
      </c>
      <c r="C6" s="222">
        <f>SUM(C7:C17)</f>
        <v>200</v>
      </c>
      <c r="D6" s="129">
        <f>ROUND(B6/C6*100,2)</f>
        <v>202.5</v>
      </c>
      <c r="E6" s="208">
        <f>B6-C6</f>
        <v>205</v>
      </c>
      <c r="I6" s="230">
        <v>20101</v>
      </c>
      <c r="J6" s="208" t="s">
        <v>155</v>
      </c>
    </row>
    <row r="7" s="208" customFormat="1" ht="20.1" customHeight="1" spans="1:10">
      <c r="A7" s="220" t="s">
        <v>156</v>
      </c>
      <c r="B7" s="223">
        <v>245</v>
      </c>
      <c r="C7" s="203">
        <v>140</v>
      </c>
      <c r="D7" s="129">
        <f>ROUND(B7/C7*100,2)</f>
        <v>175</v>
      </c>
      <c r="I7" s="230">
        <v>2010101</v>
      </c>
      <c r="J7" s="231" t="s">
        <v>157</v>
      </c>
    </row>
    <row r="8" s="208" customFormat="1" ht="20.1" customHeight="1" spans="1:10">
      <c r="A8" s="220" t="s">
        <v>158</v>
      </c>
      <c r="B8" s="223"/>
      <c r="C8" s="203"/>
      <c r="D8" s="129"/>
      <c r="I8" s="230">
        <v>2010102</v>
      </c>
      <c r="J8" s="231" t="s">
        <v>159</v>
      </c>
    </row>
    <row r="9" s="208" customFormat="1" ht="20.1" customHeight="1" spans="1:10">
      <c r="A9" s="224" t="s">
        <v>160</v>
      </c>
      <c r="B9" s="223"/>
      <c r="C9" s="203"/>
      <c r="D9" s="129"/>
      <c r="I9" s="230">
        <v>2010103</v>
      </c>
      <c r="J9" s="231" t="s">
        <v>161</v>
      </c>
    </row>
    <row r="10" s="208" customFormat="1" ht="20.1" customHeight="1" spans="1:10">
      <c r="A10" s="224" t="s">
        <v>162</v>
      </c>
      <c r="B10" s="223"/>
      <c r="C10" s="203">
        <v>60</v>
      </c>
      <c r="D10" s="129">
        <f>ROUND(B10/C10*100,2)</f>
        <v>0</v>
      </c>
      <c r="I10" s="230">
        <v>2010104</v>
      </c>
      <c r="J10" s="208" t="s">
        <v>163</v>
      </c>
    </row>
    <row r="11" s="208" customFormat="1" ht="20.1" customHeight="1" spans="1:10">
      <c r="A11" s="224" t="s">
        <v>164</v>
      </c>
      <c r="B11" s="223"/>
      <c r="C11" s="203"/>
      <c r="D11" s="129"/>
      <c r="I11" s="230">
        <v>2010105</v>
      </c>
      <c r="J11" s="208" t="s">
        <v>165</v>
      </c>
    </row>
    <row r="12" s="208" customFormat="1" ht="20.1" customHeight="1" spans="1:10">
      <c r="A12" s="225" t="s">
        <v>166</v>
      </c>
      <c r="B12" s="223"/>
      <c r="C12" s="203"/>
      <c r="D12" s="129"/>
      <c r="I12" s="230">
        <v>2010106</v>
      </c>
      <c r="J12" s="208" t="s">
        <v>167</v>
      </c>
    </row>
    <row r="13" s="208" customFormat="1" ht="20.1" customHeight="1" spans="1:10">
      <c r="A13" s="225" t="s">
        <v>168</v>
      </c>
      <c r="B13" s="223"/>
      <c r="C13" s="203"/>
      <c r="D13" s="129"/>
      <c r="I13" s="230">
        <v>2010107</v>
      </c>
      <c r="J13" s="208" t="s">
        <v>169</v>
      </c>
    </row>
    <row r="14" s="208" customFormat="1" ht="20.1" customHeight="1" spans="1:10">
      <c r="A14" s="225" t="s">
        <v>170</v>
      </c>
      <c r="B14" s="223">
        <v>100</v>
      </c>
      <c r="C14" s="203"/>
      <c r="D14" s="129"/>
      <c r="I14" s="230">
        <v>2010108</v>
      </c>
      <c r="J14" s="208" t="s">
        <v>171</v>
      </c>
    </row>
    <row r="15" s="208" customFormat="1" ht="20.1" customHeight="1" spans="1:10">
      <c r="A15" s="225" t="s">
        <v>172</v>
      </c>
      <c r="B15" s="223"/>
      <c r="C15" s="203"/>
      <c r="D15" s="129"/>
      <c r="I15" s="230">
        <v>2010109</v>
      </c>
      <c r="J15" s="208" t="s">
        <v>173</v>
      </c>
    </row>
    <row r="16" s="208" customFormat="1" ht="20.1" customHeight="1" spans="1:10">
      <c r="A16" s="225" t="s">
        <v>174</v>
      </c>
      <c r="B16" s="223"/>
      <c r="C16" s="203"/>
      <c r="D16" s="129"/>
      <c r="I16" s="230">
        <v>2010150</v>
      </c>
      <c r="J16" s="231" t="s">
        <v>175</v>
      </c>
    </row>
    <row r="17" s="208" customFormat="1" ht="20.1" customHeight="1" spans="1:10">
      <c r="A17" s="225" t="s">
        <v>176</v>
      </c>
      <c r="B17" s="223"/>
      <c r="C17" s="203">
        <v>0</v>
      </c>
      <c r="D17" s="129" t="e">
        <f>ROUND(B17/C17*100,2)</f>
        <v>#DIV/0!</v>
      </c>
      <c r="I17" s="230">
        <v>2010199</v>
      </c>
      <c r="J17" s="208" t="s">
        <v>177</v>
      </c>
    </row>
    <row r="18" s="208" customFormat="1" ht="20.1" customHeight="1" spans="1:10">
      <c r="A18" s="220" t="s">
        <v>178</v>
      </c>
      <c r="B18" s="221">
        <v>188</v>
      </c>
      <c r="C18" s="222">
        <f>SUM(C19:C26)</f>
        <v>146</v>
      </c>
      <c r="D18" s="129">
        <f>ROUND(B18/C18*100,2)</f>
        <v>128.77</v>
      </c>
      <c r="E18" s="226">
        <f>B18-C18</f>
        <v>42</v>
      </c>
      <c r="I18" s="230">
        <v>20102</v>
      </c>
      <c r="J18" s="208" t="s">
        <v>179</v>
      </c>
    </row>
    <row r="19" s="208" customFormat="1" ht="20.1" customHeight="1" spans="1:10">
      <c r="A19" s="220" t="s">
        <v>180</v>
      </c>
      <c r="B19" s="223">
        <v>188</v>
      </c>
      <c r="C19" s="203">
        <v>146</v>
      </c>
      <c r="D19" s="129">
        <f>ROUND(B19/C19*100,2)</f>
        <v>128.77</v>
      </c>
      <c r="I19" s="230">
        <v>2010201</v>
      </c>
      <c r="J19" s="231" t="s">
        <v>181</v>
      </c>
    </row>
    <row r="20" s="208" customFormat="1" ht="20.1" customHeight="1" spans="1:10">
      <c r="A20" s="220" t="s">
        <v>182</v>
      </c>
      <c r="B20" s="223"/>
      <c r="C20" s="203"/>
      <c r="D20" s="129"/>
      <c r="I20" s="230">
        <v>2010202</v>
      </c>
      <c r="J20" s="231" t="s">
        <v>183</v>
      </c>
    </row>
    <row r="21" s="208" customFormat="1" ht="20.1" customHeight="1" spans="1:10">
      <c r="A21" s="224" t="s">
        <v>184</v>
      </c>
      <c r="B21" s="223"/>
      <c r="C21" s="203"/>
      <c r="D21" s="129"/>
      <c r="I21" s="230">
        <v>2010203</v>
      </c>
      <c r="J21" s="208" t="s">
        <v>185</v>
      </c>
    </row>
    <row r="22" s="208" customFormat="1" ht="20.1" customHeight="1" spans="1:10">
      <c r="A22" s="224" t="s">
        <v>186</v>
      </c>
      <c r="B22" s="223"/>
      <c r="C22" s="203">
        <v>0</v>
      </c>
      <c r="D22" s="129" t="e">
        <f>ROUND(B22/C22*100,2)</f>
        <v>#DIV/0!</v>
      </c>
      <c r="I22" s="230">
        <v>2010204</v>
      </c>
      <c r="J22" s="208" t="s">
        <v>187</v>
      </c>
    </row>
    <row r="23" s="208" customFormat="1" ht="20.1" customHeight="1" spans="1:10">
      <c r="A23" s="224" t="s">
        <v>188</v>
      </c>
      <c r="B23" s="223"/>
      <c r="C23" s="203"/>
      <c r="D23" s="129"/>
      <c r="I23" s="230">
        <v>2010205</v>
      </c>
      <c r="J23" s="208" t="s">
        <v>189</v>
      </c>
    </row>
    <row r="24" s="208" customFormat="1" ht="20.1" customHeight="1" spans="1:10">
      <c r="A24" s="224" t="s">
        <v>190</v>
      </c>
      <c r="B24" s="223"/>
      <c r="C24" s="203"/>
      <c r="D24" s="129"/>
      <c r="I24" s="230">
        <v>2010206</v>
      </c>
      <c r="J24" s="208" t="s">
        <v>191</v>
      </c>
    </row>
    <row r="25" s="208" customFormat="1" ht="20.1" customHeight="1" spans="1:10">
      <c r="A25" s="224" t="s">
        <v>192</v>
      </c>
      <c r="B25" s="223"/>
      <c r="C25" s="203"/>
      <c r="D25" s="129"/>
      <c r="I25" s="230">
        <v>2010250</v>
      </c>
      <c r="J25" s="208" t="s">
        <v>193</v>
      </c>
    </row>
    <row r="26" s="208" customFormat="1" ht="20.1" customHeight="1" spans="1:10">
      <c r="A26" s="224" t="s">
        <v>194</v>
      </c>
      <c r="B26" s="223"/>
      <c r="C26" s="203">
        <v>0</v>
      </c>
      <c r="D26" s="129" t="e">
        <f>ROUND(B26/C26*100,2)</f>
        <v>#DIV/0!</v>
      </c>
      <c r="I26" s="230">
        <v>2010299</v>
      </c>
      <c r="J26" s="208" t="s">
        <v>195</v>
      </c>
    </row>
    <row r="27" s="208" customFormat="1" ht="20.1" customHeight="1" spans="1:10">
      <c r="A27" s="220" t="s">
        <v>196</v>
      </c>
      <c r="B27" s="221">
        <v>3803</v>
      </c>
      <c r="C27" s="222">
        <f>SUM(C28:C38)</f>
        <v>3793</v>
      </c>
      <c r="D27" s="129">
        <f>ROUND(B27/C27*100,2)</f>
        <v>100.26</v>
      </c>
      <c r="E27" s="226">
        <f>B27-C27</f>
        <v>10</v>
      </c>
      <c r="I27" s="230">
        <v>20103</v>
      </c>
      <c r="J27" s="208" t="s">
        <v>197</v>
      </c>
    </row>
    <row r="28" s="208" customFormat="1" ht="20.1" customHeight="1" spans="1:10">
      <c r="A28" s="220" t="s">
        <v>198</v>
      </c>
      <c r="B28" s="223">
        <v>2709</v>
      </c>
      <c r="C28" s="194">
        <v>3076</v>
      </c>
      <c r="D28" s="129">
        <f>ROUND(B28/C28*100,2)</f>
        <v>88.07</v>
      </c>
      <c r="I28" s="230">
        <v>2010301</v>
      </c>
      <c r="J28" s="208" t="s">
        <v>199</v>
      </c>
    </row>
    <row r="29" s="208" customFormat="1" ht="20.1" customHeight="1" spans="1:10">
      <c r="A29" s="220" t="s">
        <v>200</v>
      </c>
      <c r="B29" s="223">
        <v>3</v>
      </c>
      <c r="C29" s="203"/>
      <c r="D29" s="129"/>
      <c r="I29" s="230">
        <v>2010302</v>
      </c>
      <c r="J29" s="208" t="s">
        <v>201</v>
      </c>
    </row>
    <row r="30" s="208" customFormat="1" ht="20.1" customHeight="1" spans="1:10">
      <c r="A30" s="224" t="s">
        <v>184</v>
      </c>
      <c r="B30" s="223">
        <v>141</v>
      </c>
      <c r="C30" s="203">
        <v>691</v>
      </c>
      <c r="D30" s="129"/>
      <c r="I30" s="230">
        <v>2010303</v>
      </c>
      <c r="J30" s="208" t="s">
        <v>202</v>
      </c>
    </row>
    <row r="31" s="208" customFormat="1" ht="20.1" customHeight="1" spans="1:10">
      <c r="A31" s="224" t="s">
        <v>203</v>
      </c>
      <c r="B31" s="223"/>
      <c r="C31" s="203"/>
      <c r="D31" s="129"/>
      <c r="I31" s="230">
        <v>2010304</v>
      </c>
      <c r="J31" s="208" t="s">
        <v>204</v>
      </c>
    </row>
    <row r="32" s="208" customFormat="1" ht="20.1" customHeight="1" spans="1:10">
      <c r="A32" s="224" t="s">
        <v>205</v>
      </c>
      <c r="B32" s="223"/>
      <c r="C32" s="203"/>
      <c r="D32" s="129"/>
      <c r="E32" s="227" t="s">
        <v>206</v>
      </c>
      <c r="I32" s="230">
        <v>2010305</v>
      </c>
      <c r="J32" s="208" t="s">
        <v>207</v>
      </c>
    </row>
    <row r="33" s="208" customFormat="1" ht="20.1" customHeight="1" spans="1:10">
      <c r="A33" s="220" t="s">
        <v>208</v>
      </c>
      <c r="B33" s="223"/>
      <c r="C33" s="203"/>
      <c r="D33" s="129" t="e">
        <f>ROUND(B33/C33*100,2)</f>
        <v>#DIV/0!</v>
      </c>
      <c r="E33" s="227" t="s">
        <v>209</v>
      </c>
      <c r="I33" s="230">
        <v>2010306</v>
      </c>
      <c r="J33" s="208" t="s">
        <v>210</v>
      </c>
    </row>
    <row r="34" s="208" customFormat="1" ht="20.1" customHeight="1" spans="1:10">
      <c r="A34" s="220" t="s">
        <v>211</v>
      </c>
      <c r="B34" s="223"/>
      <c r="C34" s="203"/>
      <c r="D34" s="129" t="e">
        <f>ROUND(B34/C34*100,2)</f>
        <v>#DIV/0!</v>
      </c>
      <c r="E34" s="227" t="s">
        <v>212</v>
      </c>
      <c r="I34" s="230">
        <v>2010307</v>
      </c>
      <c r="J34" s="208" t="s">
        <v>213</v>
      </c>
    </row>
    <row r="35" s="208" customFormat="1" ht="20.1" customHeight="1" spans="1:10">
      <c r="A35" s="220" t="s">
        <v>214</v>
      </c>
      <c r="B35" s="223"/>
      <c r="C35" s="203"/>
      <c r="D35" s="129" t="e">
        <f>ROUND(B35/C35*100,2)</f>
        <v>#DIV/0!</v>
      </c>
      <c r="E35" s="227" t="s">
        <v>215</v>
      </c>
      <c r="I35" s="230">
        <v>2010308</v>
      </c>
      <c r="J35" s="208" t="s">
        <v>216</v>
      </c>
    </row>
    <row r="36" s="208" customFormat="1" ht="20.1" customHeight="1" spans="1:10">
      <c r="A36" s="224" t="s">
        <v>217</v>
      </c>
      <c r="B36" s="223"/>
      <c r="C36" s="203"/>
      <c r="D36" s="129"/>
      <c r="E36" s="227" t="s">
        <v>218</v>
      </c>
      <c r="I36" s="230">
        <v>2010309</v>
      </c>
      <c r="J36" s="208" t="s">
        <v>219</v>
      </c>
    </row>
    <row r="37" s="208" customFormat="1" ht="20.1" customHeight="1" spans="1:10">
      <c r="A37" s="224" t="s">
        <v>192</v>
      </c>
      <c r="B37" s="223">
        <v>751</v>
      </c>
      <c r="C37" s="203">
        <v>26</v>
      </c>
      <c r="D37" s="129"/>
      <c r="E37" s="227" t="s">
        <v>220</v>
      </c>
      <c r="I37" s="230">
        <v>2010350</v>
      </c>
      <c r="J37" s="208" t="s">
        <v>221</v>
      </c>
    </row>
    <row r="38" s="208" customFormat="1" ht="20.1" customHeight="1" spans="1:10">
      <c r="A38" s="224" t="s">
        <v>222</v>
      </c>
      <c r="B38" s="228">
        <v>200</v>
      </c>
      <c r="C38" s="203">
        <v>0</v>
      </c>
      <c r="D38" s="129" t="e">
        <f>ROUND(B38/C38*100,2)</f>
        <v>#DIV/0!</v>
      </c>
      <c r="E38" s="229" t="s">
        <v>220</v>
      </c>
      <c r="I38" s="230">
        <v>2010399</v>
      </c>
      <c r="J38" s="208" t="s">
        <v>223</v>
      </c>
    </row>
    <row r="39" s="208" customFormat="1" ht="20.1" customHeight="1" spans="1:10">
      <c r="A39" s="220" t="s">
        <v>224</v>
      </c>
      <c r="B39" s="221">
        <v>272</v>
      </c>
      <c r="C39" s="222">
        <f>SUM(C40:C50)</f>
        <v>183</v>
      </c>
      <c r="D39" s="129">
        <f>ROUND(B39/C39*100,2)</f>
        <v>148.63</v>
      </c>
      <c r="E39" s="208">
        <f>B39-C39</f>
        <v>89</v>
      </c>
      <c r="I39" s="230">
        <v>20104</v>
      </c>
      <c r="J39" s="208" t="s">
        <v>225</v>
      </c>
    </row>
    <row r="40" s="208" customFormat="1" ht="20.1" customHeight="1" spans="1:10">
      <c r="A40" s="220" t="s">
        <v>198</v>
      </c>
      <c r="B40" s="223">
        <v>149</v>
      </c>
      <c r="C40" s="203">
        <v>97</v>
      </c>
      <c r="D40" s="129">
        <f>ROUND(B40/C40*100,2)</f>
        <v>153.61</v>
      </c>
      <c r="I40" s="230">
        <v>2010401</v>
      </c>
      <c r="J40" s="208" t="s">
        <v>226</v>
      </c>
    </row>
    <row r="41" s="208" customFormat="1" ht="20.1" customHeight="1" spans="1:10">
      <c r="A41" s="220" t="s">
        <v>200</v>
      </c>
      <c r="B41" s="223"/>
      <c r="C41" s="203"/>
      <c r="D41" s="129"/>
      <c r="I41" s="230">
        <v>2010402</v>
      </c>
      <c r="J41" s="208" t="s">
        <v>227</v>
      </c>
    </row>
    <row r="42" s="208" customFormat="1" ht="20.1" customHeight="1" spans="1:10">
      <c r="A42" s="224" t="s">
        <v>184</v>
      </c>
      <c r="B42" s="223"/>
      <c r="C42" s="203"/>
      <c r="D42" s="129"/>
      <c r="I42" s="230">
        <v>2010403</v>
      </c>
      <c r="J42" s="208" t="s">
        <v>228</v>
      </c>
    </row>
    <row r="43" s="208" customFormat="1" ht="20.1" customHeight="1" spans="1:10">
      <c r="A43" s="224" t="s">
        <v>229</v>
      </c>
      <c r="B43" s="223"/>
      <c r="C43" s="203"/>
      <c r="D43" s="129"/>
      <c r="I43" s="230">
        <v>2010404</v>
      </c>
      <c r="J43" s="208" t="s">
        <v>230</v>
      </c>
    </row>
    <row r="44" s="208" customFormat="1" ht="20.1" customHeight="1" spans="1:10">
      <c r="A44" s="224" t="s">
        <v>231</v>
      </c>
      <c r="B44" s="223"/>
      <c r="C44" s="203"/>
      <c r="D44" s="129"/>
      <c r="I44" s="230">
        <v>2010405</v>
      </c>
      <c r="J44" s="208" t="s">
        <v>232</v>
      </c>
    </row>
    <row r="45" s="208" customFormat="1" ht="20.1" customHeight="1" spans="1:10">
      <c r="A45" s="220" t="s">
        <v>233</v>
      </c>
      <c r="B45" s="223"/>
      <c r="C45" s="203"/>
      <c r="D45" s="129"/>
      <c r="I45" s="230">
        <v>2010406</v>
      </c>
      <c r="J45" s="208" t="s">
        <v>234</v>
      </c>
    </row>
    <row r="46" s="208" customFormat="1" ht="20.1" customHeight="1" spans="1:10">
      <c r="A46" s="220" t="s">
        <v>235</v>
      </c>
      <c r="B46" s="223"/>
      <c r="C46" s="203"/>
      <c r="D46" s="129"/>
      <c r="I46" s="230">
        <v>2010407</v>
      </c>
      <c r="J46" s="208" t="s">
        <v>236</v>
      </c>
    </row>
    <row r="47" s="208" customFormat="1" ht="20.1" customHeight="1" spans="1:10">
      <c r="A47" s="220" t="s">
        <v>237</v>
      </c>
      <c r="B47" s="223">
        <v>123</v>
      </c>
      <c r="C47" s="203">
        <v>86</v>
      </c>
      <c r="D47" s="129"/>
      <c r="I47" s="230">
        <v>2010408</v>
      </c>
      <c r="J47" s="208" t="s">
        <v>238</v>
      </c>
    </row>
    <row r="48" s="208" customFormat="1" ht="20.1" customHeight="1" spans="1:10">
      <c r="A48" s="220" t="s">
        <v>239</v>
      </c>
      <c r="B48" s="223"/>
      <c r="C48" s="203"/>
      <c r="D48" s="129"/>
      <c r="I48" s="230">
        <v>2010409</v>
      </c>
      <c r="J48" s="208" t="s">
        <v>240</v>
      </c>
    </row>
    <row r="49" s="208" customFormat="1" ht="20.1" customHeight="1" spans="1:10">
      <c r="A49" s="220" t="s">
        <v>192</v>
      </c>
      <c r="B49" s="223"/>
      <c r="C49" s="203"/>
      <c r="D49" s="129"/>
      <c r="I49" s="230">
        <v>2010450</v>
      </c>
      <c r="J49" s="208" t="s">
        <v>241</v>
      </c>
    </row>
    <row r="50" s="208" customFormat="1" ht="20.1" customHeight="1" spans="1:10">
      <c r="A50" s="224" t="s">
        <v>242</v>
      </c>
      <c r="B50" s="223"/>
      <c r="C50" s="203">
        <v>0</v>
      </c>
      <c r="D50" s="129" t="e">
        <f>ROUND(B50/C50*100,2)</f>
        <v>#DIV/0!</v>
      </c>
      <c r="I50" s="230">
        <v>2010499</v>
      </c>
      <c r="J50" s="208" t="s">
        <v>243</v>
      </c>
    </row>
    <row r="51" s="208" customFormat="1" ht="20.1" customHeight="1" spans="1:10">
      <c r="A51" s="224" t="s">
        <v>244</v>
      </c>
      <c r="B51" s="221">
        <v>267</v>
      </c>
      <c r="C51" s="222">
        <f>SUM(C52:C61)</f>
        <v>353</v>
      </c>
      <c r="D51" s="129">
        <f>ROUND(B51/C51*100,2)</f>
        <v>75.64</v>
      </c>
      <c r="E51" s="208">
        <f>B51-C51</f>
        <v>-86</v>
      </c>
      <c r="I51" s="230">
        <v>20105</v>
      </c>
      <c r="J51" s="208" t="s">
        <v>245</v>
      </c>
    </row>
    <row r="52" s="208" customFormat="1" ht="20.1" customHeight="1" spans="1:10">
      <c r="A52" s="224" t="s">
        <v>198</v>
      </c>
      <c r="B52" s="223">
        <v>217</v>
      </c>
      <c r="C52" s="203">
        <v>194</v>
      </c>
      <c r="D52" s="129">
        <f>ROUND(B52/C52*100,2)</f>
        <v>111.86</v>
      </c>
      <c r="I52" s="230">
        <v>2010501</v>
      </c>
      <c r="J52" s="208" t="s">
        <v>246</v>
      </c>
    </row>
    <row r="53" s="208" customFormat="1" ht="20.1" customHeight="1" spans="1:10">
      <c r="A53" s="225" t="s">
        <v>200</v>
      </c>
      <c r="B53" s="223"/>
      <c r="C53" s="203"/>
      <c r="D53" s="129"/>
      <c r="I53" s="230">
        <v>2010502</v>
      </c>
      <c r="J53" s="208" t="s">
        <v>247</v>
      </c>
    </row>
    <row r="54" s="208" customFormat="1" ht="20.1" customHeight="1" spans="1:10">
      <c r="A54" s="220" t="s">
        <v>184</v>
      </c>
      <c r="B54" s="223"/>
      <c r="C54" s="203"/>
      <c r="D54" s="129"/>
      <c r="I54" s="230">
        <v>2010503</v>
      </c>
      <c r="J54" s="208" t="s">
        <v>248</v>
      </c>
    </row>
    <row r="55" s="208" customFormat="1" ht="20.1" customHeight="1" spans="1:10">
      <c r="A55" s="220" t="s">
        <v>249</v>
      </c>
      <c r="B55" s="223"/>
      <c r="C55" s="203"/>
      <c r="D55" s="129"/>
      <c r="I55" s="230">
        <v>2010504</v>
      </c>
      <c r="J55" s="208" t="s">
        <v>250</v>
      </c>
    </row>
    <row r="56" s="208" customFormat="1" ht="20.1" customHeight="1" spans="1:10">
      <c r="A56" s="220" t="s">
        <v>251</v>
      </c>
      <c r="B56" s="223"/>
      <c r="C56" s="203">
        <v>0</v>
      </c>
      <c r="D56" s="129" t="e">
        <f>ROUND(B56/C56*100,2)</f>
        <v>#DIV/0!</v>
      </c>
      <c r="I56" s="230">
        <v>2010505</v>
      </c>
      <c r="J56" s="208" t="s">
        <v>252</v>
      </c>
    </row>
    <row r="57" s="208" customFormat="1" ht="20.1" customHeight="1" spans="1:10">
      <c r="A57" s="224" t="s">
        <v>253</v>
      </c>
      <c r="B57" s="223"/>
      <c r="C57" s="203"/>
      <c r="D57" s="129"/>
      <c r="I57" s="230">
        <v>2010506</v>
      </c>
      <c r="J57" s="208" t="s">
        <v>254</v>
      </c>
    </row>
    <row r="58" s="208" customFormat="1" ht="20.1" customHeight="1" spans="1:10">
      <c r="A58" s="224" t="s">
        <v>255</v>
      </c>
      <c r="B58" s="223">
        <v>50</v>
      </c>
      <c r="C58" s="203">
        <v>159</v>
      </c>
      <c r="D58" s="129">
        <f>ROUND(B58/C58*100,2)</f>
        <v>31.45</v>
      </c>
      <c r="I58" s="230">
        <v>2010507</v>
      </c>
      <c r="J58" s="208" t="s">
        <v>256</v>
      </c>
    </row>
    <row r="59" s="208" customFormat="1" ht="20.1" customHeight="1" spans="1:10">
      <c r="A59" s="224" t="s">
        <v>257</v>
      </c>
      <c r="B59" s="223"/>
      <c r="C59" s="203"/>
      <c r="D59" s="129"/>
      <c r="I59" s="230">
        <v>2010508</v>
      </c>
      <c r="J59" s="208" t="s">
        <v>258</v>
      </c>
    </row>
    <row r="60" s="208" customFormat="1" ht="20.1" customHeight="1" spans="1:10">
      <c r="A60" s="220" t="s">
        <v>192</v>
      </c>
      <c r="B60" s="223"/>
      <c r="C60" s="203"/>
      <c r="D60" s="129"/>
      <c r="I60" s="230">
        <v>2010550</v>
      </c>
      <c r="J60" s="208" t="s">
        <v>259</v>
      </c>
    </row>
    <row r="61" s="208" customFormat="1" ht="20.1" customHeight="1" spans="1:10">
      <c r="A61" s="220" t="s">
        <v>260</v>
      </c>
      <c r="B61" s="223"/>
      <c r="C61" s="203">
        <v>0</v>
      </c>
      <c r="D61" s="129" t="e">
        <f>ROUND(B61/C61*100,2)</f>
        <v>#DIV/0!</v>
      </c>
      <c r="I61" s="230">
        <v>2010599</v>
      </c>
      <c r="J61" s="208" t="s">
        <v>261</v>
      </c>
    </row>
    <row r="62" s="208" customFormat="1" ht="20.1" customHeight="1" spans="1:10">
      <c r="A62" s="220" t="s">
        <v>262</v>
      </c>
      <c r="B62" s="221">
        <v>994</v>
      </c>
      <c r="C62" s="222">
        <f>SUM(C63:C72)</f>
        <v>422</v>
      </c>
      <c r="D62" s="129">
        <f>ROUND(B62/C62*100,2)</f>
        <v>235.55</v>
      </c>
      <c r="E62" s="208">
        <f>B62-C62</f>
        <v>572</v>
      </c>
      <c r="I62" s="230">
        <v>20106</v>
      </c>
      <c r="J62" s="208" t="s">
        <v>263</v>
      </c>
    </row>
    <row r="63" s="208" customFormat="1" ht="20.1" customHeight="1" spans="1:10">
      <c r="A63" s="224" t="s">
        <v>198</v>
      </c>
      <c r="B63" s="223">
        <v>763</v>
      </c>
      <c r="C63" s="203">
        <v>287</v>
      </c>
      <c r="D63" s="129">
        <f>ROUND(B63/C63*100,2)</f>
        <v>265.85</v>
      </c>
      <c r="I63" s="230">
        <v>2010601</v>
      </c>
      <c r="J63" s="208" t="s">
        <v>264</v>
      </c>
    </row>
    <row r="64" s="208" customFormat="1" ht="20.1" customHeight="1" spans="1:10">
      <c r="A64" s="225" t="s">
        <v>200</v>
      </c>
      <c r="B64" s="223"/>
      <c r="C64" s="203"/>
      <c r="D64" s="129" t="e">
        <f>ROUND(B64/C64*100,2)</f>
        <v>#DIV/0!</v>
      </c>
      <c r="I64" s="230">
        <v>2010602</v>
      </c>
      <c r="J64" s="208" t="s">
        <v>265</v>
      </c>
    </row>
    <row r="65" s="208" customFormat="1" ht="20.1" customHeight="1" spans="1:10">
      <c r="A65" s="225" t="s">
        <v>184</v>
      </c>
      <c r="B65" s="223"/>
      <c r="C65" s="203"/>
      <c r="D65" s="129"/>
      <c r="I65" s="230">
        <v>2010603</v>
      </c>
      <c r="J65" s="208" t="s">
        <v>266</v>
      </c>
    </row>
    <row r="66" s="208" customFormat="1" ht="20.1" customHeight="1" spans="1:10">
      <c r="A66" s="225" t="s">
        <v>267</v>
      </c>
      <c r="B66" s="223"/>
      <c r="C66" s="203"/>
      <c r="D66" s="129" t="e">
        <f>ROUND(B66/C66*100,2)</f>
        <v>#DIV/0!</v>
      </c>
      <c r="I66" s="230">
        <v>2010604</v>
      </c>
      <c r="J66" s="208" t="s">
        <v>268</v>
      </c>
    </row>
    <row r="67" s="208" customFormat="1" ht="20.1" customHeight="1" spans="1:10">
      <c r="A67" s="225" t="s">
        <v>269</v>
      </c>
      <c r="B67" s="223"/>
      <c r="C67" s="203"/>
      <c r="D67" s="129"/>
      <c r="I67" s="230">
        <v>2010605</v>
      </c>
      <c r="J67" s="208" t="s">
        <v>270</v>
      </c>
    </row>
    <row r="68" s="208" customFormat="1" ht="20.1" customHeight="1" spans="1:10">
      <c r="A68" s="225" t="s">
        <v>271</v>
      </c>
      <c r="B68" s="223"/>
      <c r="C68" s="203"/>
      <c r="D68" s="129"/>
      <c r="I68" s="230">
        <v>2010606</v>
      </c>
      <c r="J68" s="208" t="s">
        <v>272</v>
      </c>
    </row>
    <row r="69" s="208" customFormat="1" ht="20.1" customHeight="1" spans="1:10">
      <c r="A69" s="220" t="s">
        <v>273</v>
      </c>
      <c r="B69" s="223">
        <v>156</v>
      </c>
      <c r="C69" s="203">
        <v>60</v>
      </c>
      <c r="D69" s="129">
        <f>ROUND(B69/C69*100,2)</f>
        <v>260</v>
      </c>
      <c r="I69" s="230">
        <v>2010607</v>
      </c>
      <c r="J69" s="208" t="s">
        <v>274</v>
      </c>
    </row>
    <row r="70" s="208" customFormat="1" ht="20.1" customHeight="1" spans="1:10">
      <c r="A70" s="224" t="s">
        <v>275</v>
      </c>
      <c r="B70" s="223"/>
      <c r="C70" s="203"/>
      <c r="D70" s="129"/>
      <c r="I70" s="230">
        <v>2010608</v>
      </c>
      <c r="J70" s="208" t="s">
        <v>276</v>
      </c>
    </row>
    <row r="71" s="208" customFormat="1" ht="20.1" customHeight="1" spans="1:10">
      <c r="A71" s="224" t="s">
        <v>192</v>
      </c>
      <c r="B71" s="223"/>
      <c r="C71" s="203"/>
      <c r="D71" s="129"/>
      <c r="I71" s="230">
        <v>2010650</v>
      </c>
      <c r="J71" s="208" t="s">
        <v>277</v>
      </c>
    </row>
    <row r="72" s="208" customFormat="1" ht="20.1" customHeight="1" spans="1:10">
      <c r="A72" s="224" t="s">
        <v>278</v>
      </c>
      <c r="B72" s="223">
        <v>75</v>
      </c>
      <c r="C72" s="203">
        <v>75</v>
      </c>
      <c r="D72" s="129">
        <f>ROUND(B72/C72*100,2)</f>
        <v>100</v>
      </c>
      <c r="I72" s="230">
        <v>2010699</v>
      </c>
      <c r="J72" s="208" t="s">
        <v>279</v>
      </c>
    </row>
    <row r="73" s="208" customFormat="1" ht="20.1" customHeight="1" spans="1:10">
      <c r="A73" s="220" t="s">
        <v>280</v>
      </c>
      <c r="B73" s="221">
        <v>500</v>
      </c>
      <c r="C73" s="222">
        <f>SUM(C74:C84)</f>
        <v>200</v>
      </c>
      <c r="D73" s="129">
        <f>ROUND(B73/C73*100,2)</f>
        <v>250</v>
      </c>
      <c r="E73" s="208">
        <f>B73-C73</f>
        <v>300</v>
      </c>
      <c r="I73" s="230">
        <v>20107</v>
      </c>
      <c r="J73" s="208" t="s">
        <v>281</v>
      </c>
    </row>
    <row r="74" s="208" customFormat="1" ht="20.1" customHeight="1" spans="1:10">
      <c r="A74" s="220" t="s">
        <v>198</v>
      </c>
      <c r="B74" s="223"/>
      <c r="C74" s="203"/>
      <c r="D74" s="129"/>
      <c r="I74" s="230">
        <v>2010701</v>
      </c>
      <c r="J74" s="208" t="s">
        <v>282</v>
      </c>
    </row>
    <row r="75" s="208" customFormat="1" ht="20.1" customHeight="1" spans="1:10">
      <c r="A75" s="220" t="s">
        <v>200</v>
      </c>
      <c r="B75" s="223"/>
      <c r="C75" s="203"/>
      <c r="D75" s="129"/>
      <c r="I75" s="230">
        <v>2010702</v>
      </c>
      <c r="J75" s="208" t="s">
        <v>283</v>
      </c>
    </row>
    <row r="76" s="208" customFormat="1" ht="20.1" customHeight="1" spans="1:10">
      <c r="A76" s="224" t="s">
        <v>184</v>
      </c>
      <c r="B76" s="223"/>
      <c r="C76" s="203"/>
      <c r="D76" s="129"/>
      <c r="I76" s="230">
        <v>2010703</v>
      </c>
      <c r="J76" s="208" t="s">
        <v>284</v>
      </c>
    </row>
    <row r="77" s="208" customFormat="1" ht="20.1" customHeight="1" spans="1:10">
      <c r="A77" s="224" t="s">
        <v>285</v>
      </c>
      <c r="B77" s="223"/>
      <c r="C77" s="203"/>
      <c r="D77" s="129"/>
      <c r="I77" s="230">
        <v>2010704</v>
      </c>
      <c r="J77" s="208" t="s">
        <v>286</v>
      </c>
    </row>
    <row r="78" s="208" customFormat="1" ht="20.1" customHeight="1" spans="1:10">
      <c r="A78" s="224" t="s">
        <v>287</v>
      </c>
      <c r="B78" s="223"/>
      <c r="C78" s="203"/>
      <c r="D78" s="129"/>
      <c r="I78" s="230">
        <v>2010705</v>
      </c>
      <c r="J78" s="208" t="s">
        <v>288</v>
      </c>
    </row>
    <row r="79" s="208" customFormat="1" ht="20.1" customHeight="1" spans="1:10">
      <c r="A79" s="225" t="s">
        <v>289</v>
      </c>
      <c r="B79" s="223"/>
      <c r="C79" s="203"/>
      <c r="D79" s="129" t="e">
        <f>ROUND(B79/C79*100,2)</f>
        <v>#DIV/0!</v>
      </c>
      <c r="I79" s="230">
        <v>2010706</v>
      </c>
      <c r="J79" s="208" t="s">
        <v>290</v>
      </c>
    </row>
    <row r="80" s="208" customFormat="1" ht="20.1" customHeight="1" spans="1:10">
      <c r="A80" s="220" t="s">
        <v>291</v>
      </c>
      <c r="B80" s="223"/>
      <c r="C80" s="203"/>
      <c r="D80" s="129"/>
      <c r="I80" s="230">
        <v>2010707</v>
      </c>
      <c r="J80" s="208" t="s">
        <v>292</v>
      </c>
    </row>
    <row r="81" s="208" customFormat="1" ht="20.1" customHeight="1" spans="1:10">
      <c r="A81" s="220" t="s">
        <v>293</v>
      </c>
      <c r="B81" s="223"/>
      <c r="C81" s="203"/>
      <c r="D81" s="129"/>
      <c r="I81" s="230">
        <v>2010708</v>
      </c>
      <c r="J81" s="208" t="s">
        <v>294</v>
      </c>
    </row>
    <row r="82" s="208" customFormat="1" ht="20.1" customHeight="1" spans="1:10">
      <c r="A82" s="220" t="s">
        <v>273</v>
      </c>
      <c r="B82" s="223"/>
      <c r="C82" s="203"/>
      <c r="D82" s="129"/>
      <c r="I82" s="230">
        <v>2010709</v>
      </c>
      <c r="J82" s="208" t="s">
        <v>295</v>
      </c>
    </row>
    <row r="83" s="208" customFormat="1" ht="20.1" customHeight="1" spans="1:10">
      <c r="A83" s="224" t="s">
        <v>192</v>
      </c>
      <c r="B83" s="223"/>
      <c r="C83" s="203"/>
      <c r="D83" s="129"/>
      <c r="I83" s="230">
        <v>2010750</v>
      </c>
      <c r="J83" s="208" t="s">
        <v>296</v>
      </c>
    </row>
    <row r="84" s="208" customFormat="1" ht="20.1" customHeight="1" spans="1:10">
      <c r="A84" s="224" t="s">
        <v>297</v>
      </c>
      <c r="B84" s="223">
        <v>500</v>
      </c>
      <c r="C84" s="203">
        <v>200</v>
      </c>
      <c r="D84" s="129">
        <f>ROUND(B84/C84*100,2)</f>
        <v>250</v>
      </c>
      <c r="I84" s="230">
        <v>2010799</v>
      </c>
      <c r="J84" s="208" t="s">
        <v>298</v>
      </c>
    </row>
    <row r="85" s="208" customFormat="1" ht="20.1" customHeight="1" spans="1:10">
      <c r="A85" s="224" t="s">
        <v>299</v>
      </c>
      <c r="B85" s="221">
        <v>214</v>
      </c>
      <c r="C85" s="222">
        <f>SUM(C86:C93)</f>
        <v>183</v>
      </c>
      <c r="D85" s="129">
        <f>ROUND(B85/C85*100,2)</f>
        <v>116.94</v>
      </c>
      <c r="E85" s="208">
        <f>B85-C85</f>
        <v>31</v>
      </c>
      <c r="I85" s="230">
        <v>20108</v>
      </c>
      <c r="J85" s="208" t="s">
        <v>300</v>
      </c>
    </row>
    <row r="86" s="208" customFormat="1" ht="20.1" customHeight="1" spans="1:10">
      <c r="A86" s="220" t="s">
        <v>198</v>
      </c>
      <c r="B86" s="223">
        <v>196</v>
      </c>
      <c r="C86" s="203">
        <v>133</v>
      </c>
      <c r="D86" s="129">
        <f>ROUND(B86/C86*100,2)</f>
        <v>147.37</v>
      </c>
      <c r="I86" s="230">
        <v>2010801</v>
      </c>
      <c r="J86" s="208" t="s">
        <v>301</v>
      </c>
    </row>
    <row r="87" s="208" customFormat="1" ht="20.1" customHeight="1" spans="1:10">
      <c r="A87" s="220" t="s">
        <v>200</v>
      </c>
      <c r="B87" s="223"/>
      <c r="C87" s="203"/>
      <c r="D87" s="129"/>
      <c r="I87" s="230">
        <v>2010802</v>
      </c>
      <c r="J87" s="208" t="s">
        <v>302</v>
      </c>
    </row>
    <row r="88" s="208" customFormat="1" ht="20.1" customHeight="1" spans="1:10">
      <c r="A88" s="220" t="s">
        <v>184</v>
      </c>
      <c r="B88" s="223"/>
      <c r="C88" s="203"/>
      <c r="D88" s="129"/>
      <c r="I88" s="230">
        <v>2010803</v>
      </c>
      <c r="J88" s="208" t="s">
        <v>303</v>
      </c>
    </row>
    <row r="89" s="208" customFormat="1" ht="20.1" customHeight="1" spans="1:10">
      <c r="A89" s="224" t="s">
        <v>304</v>
      </c>
      <c r="B89" s="223"/>
      <c r="C89" s="203">
        <v>0</v>
      </c>
      <c r="D89" s="129" t="e">
        <f>ROUND(B89/C89*100,2)</f>
        <v>#DIV/0!</v>
      </c>
      <c r="I89" s="230">
        <v>2010804</v>
      </c>
      <c r="J89" s="208" t="s">
        <v>305</v>
      </c>
    </row>
    <row r="90" s="208" customFormat="1" ht="20.1" customHeight="1" spans="1:10">
      <c r="A90" s="224" t="s">
        <v>306</v>
      </c>
      <c r="B90" s="223"/>
      <c r="C90" s="203"/>
      <c r="D90" s="129"/>
      <c r="I90" s="230">
        <v>2010805</v>
      </c>
      <c r="J90" s="208" t="s">
        <v>307</v>
      </c>
    </row>
    <row r="91" s="208" customFormat="1" ht="20.1" customHeight="1" spans="1:10">
      <c r="A91" s="224" t="s">
        <v>273</v>
      </c>
      <c r="B91" s="223"/>
      <c r="C91" s="203"/>
      <c r="D91" s="129"/>
      <c r="I91" s="230">
        <v>2010806</v>
      </c>
      <c r="J91" s="208" t="s">
        <v>308</v>
      </c>
    </row>
    <row r="92" s="208" customFormat="1" ht="20.1" customHeight="1" spans="1:10">
      <c r="A92" s="224" t="s">
        <v>192</v>
      </c>
      <c r="B92" s="223"/>
      <c r="C92" s="203">
        <v>32</v>
      </c>
      <c r="D92" s="129"/>
      <c r="I92" s="230">
        <v>2010850</v>
      </c>
      <c r="J92" s="208" t="s">
        <v>309</v>
      </c>
    </row>
    <row r="93" s="208" customFormat="1" ht="20.1" customHeight="1" spans="1:10">
      <c r="A93" s="225" t="s">
        <v>310</v>
      </c>
      <c r="B93" s="223">
        <v>18</v>
      </c>
      <c r="C93" s="203">
        <v>18</v>
      </c>
      <c r="D93" s="129">
        <f>ROUND(B93/C93*100,2)</f>
        <v>100</v>
      </c>
      <c r="I93" s="230">
        <v>2010899</v>
      </c>
      <c r="J93" s="208" t="s">
        <v>311</v>
      </c>
    </row>
    <row r="94" s="208" customFormat="1" ht="20.1" customHeight="1" spans="1:10">
      <c r="A94" s="220" t="s">
        <v>312</v>
      </c>
      <c r="B94" s="221"/>
      <c r="C94" s="222">
        <f>SUM(C95:C103)</f>
        <v>0</v>
      </c>
      <c r="D94" s="129"/>
      <c r="E94" s="208">
        <f>B94-C94</f>
        <v>0</v>
      </c>
      <c r="I94" s="230">
        <v>20109</v>
      </c>
      <c r="J94" s="208" t="s">
        <v>313</v>
      </c>
    </row>
    <row r="95" s="209" customFormat="1" ht="20.1" customHeight="1" spans="1:10">
      <c r="A95" s="220" t="s">
        <v>198</v>
      </c>
      <c r="B95" s="223"/>
      <c r="C95" s="203"/>
      <c r="D95" s="129"/>
      <c r="I95" s="232">
        <v>2010901</v>
      </c>
      <c r="J95" s="209" t="s">
        <v>314</v>
      </c>
    </row>
    <row r="96" s="208" customFormat="1" ht="20.1" customHeight="1" spans="1:10">
      <c r="A96" s="224" t="s">
        <v>200</v>
      </c>
      <c r="B96" s="223"/>
      <c r="C96" s="203"/>
      <c r="D96" s="129"/>
      <c r="I96" s="230">
        <v>2010902</v>
      </c>
      <c r="J96" s="208" t="s">
        <v>315</v>
      </c>
    </row>
    <row r="97" s="208" customFormat="1" ht="20.1" customHeight="1" spans="1:10">
      <c r="A97" s="224" t="s">
        <v>184</v>
      </c>
      <c r="B97" s="223"/>
      <c r="C97" s="203"/>
      <c r="D97" s="129"/>
      <c r="I97" s="230">
        <v>2010903</v>
      </c>
      <c r="J97" s="208" t="s">
        <v>316</v>
      </c>
    </row>
    <row r="98" s="208" customFormat="1" ht="20.1" customHeight="1" spans="1:10">
      <c r="A98" s="224" t="s">
        <v>317</v>
      </c>
      <c r="B98" s="223"/>
      <c r="C98" s="203"/>
      <c r="D98" s="129"/>
      <c r="I98" s="230">
        <v>2010904</v>
      </c>
      <c r="J98" s="208" t="s">
        <v>318</v>
      </c>
    </row>
    <row r="99" s="208" customFormat="1" ht="20.1" customHeight="1" spans="1:10">
      <c r="A99" s="220" t="s">
        <v>319</v>
      </c>
      <c r="B99" s="223"/>
      <c r="C99" s="203"/>
      <c r="D99" s="129"/>
      <c r="I99" s="230">
        <v>2010905</v>
      </c>
      <c r="J99" s="208" t="s">
        <v>320</v>
      </c>
    </row>
    <row r="100" s="208" customFormat="1" ht="20.1" customHeight="1" spans="1:10">
      <c r="A100" s="220" t="s">
        <v>321</v>
      </c>
      <c r="B100" s="223"/>
      <c r="C100" s="203"/>
      <c r="D100" s="129"/>
      <c r="I100" s="230">
        <v>2010907</v>
      </c>
      <c r="J100" s="208" t="s">
        <v>322</v>
      </c>
    </row>
    <row r="101" s="208" customFormat="1" ht="20.1" customHeight="1" spans="1:10">
      <c r="A101" s="220" t="s">
        <v>273</v>
      </c>
      <c r="B101" s="223"/>
      <c r="C101" s="203"/>
      <c r="D101" s="129"/>
      <c r="I101" s="230">
        <v>2010908</v>
      </c>
      <c r="J101" s="208" t="s">
        <v>323</v>
      </c>
    </row>
    <row r="102" s="208" customFormat="1" ht="20.25" customHeight="1" spans="1:10">
      <c r="A102" s="224" t="s">
        <v>192</v>
      </c>
      <c r="B102" s="223"/>
      <c r="C102" s="203"/>
      <c r="D102" s="129"/>
      <c r="I102" s="230">
        <v>2010950</v>
      </c>
      <c r="J102" s="208" t="s">
        <v>324</v>
      </c>
    </row>
    <row r="103" s="208" customFormat="1" ht="20.1" customHeight="1" spans="1:10">
      <c r="A103" s="224" t="s">
        <v>325</v>
      </c>
      <c r="B103" s="223"/>
      <c r="C103" s="203"/>
      <c r="D103" s="129"/>
      <c r="I103" s="230">
        <v>2010999</v>
      </c>
      <c r="J103" s="208" t="s">
        <v>326</v>
      </c>
    </row>
    <row r="104" s="208" customFormat="1" ht="20.1" customHeight="1" spans="1:10">
      <c r="A104" s="224" t="s">
        <v>327</v>
      </c>
      <c r="B104" s="221">
        <v>575</v>
      </c>
      <c r="C104" s="222">
        <f>SUM(C105:C118)</f>
        <v>113</v>
      </c>
      <c r="D104" s="129">
        <f>ROUND(B104/C104*100,2)</f>
        <v>508.85</v>
      </c>
      <c r="E104" s="208">
        <f>B104-C104</f>
        <v>462</v>
      </c>
      <c r="I104" s="230">
        <v>20110</v>
      </c>
      <c r="J104" s="208" t="s">
        <v>328</v>
      </c>
    </row>
    <row r="105" s="208" customFormat="1" ht="20.1" customHeight="1" spans="1:10">
      <c r="A105" s="224" t="s">
        <v>198</v>
      </c>
      <c r="B105" s="223">
        <v>75</v>
      </c>
      <c r="C105" s="203">
        <v>113</v>
      </c>
      <c r="D105" s="129"/>
      <c r="I105" s="230">
        <v>2011001</v>
      </c>
      <c r="J105" s="208" t="s">
        <v>329</v>
      </c>
    </row>
    <row r="106" s="208" customFormat="1" ht="20.1" customHeight="1" spans="1:10">
      <c r="A106" s="220" t="s">
        <v>200</v>
      </c>
      <c r="B106" s="223"/>
      <c r="C106" s="203"/>
      <c r="D106" s="129"/>
      <c r="I106" s="230">
        <v>2011002</v>
      </c>
      <c r="J106" s="208" t="s">
        <v>330</v>
      </c>
    </row>
    <row r="107" s="208" customFormat="1" ht="20.1" customHeight="1" spans="1:10">
      <c r="A107" s="220" t="s">
        <v>184</v>
      </c>
      <c r="B107" s="223"/>
      <c r="C107" s="203"/>
      <c r="D107" s="129"/>
      <c r="I107" s="230">
        <v>2011003</v>
      </c>
      <c r="J107" s="208" t="s">
        <v>331</v>
      </c>
    </row>
    <row r="108" s="208" customFormat="1" ht="20.1" customHeight="1" spans="1:10">
      <c r="A108" s="220" t="s">
        <v>332</v>
      </c>
      <c r="B108" s="223"/>
      <c r="C108" s="203"/>
      <c r="D108" s="129"/>
      <c r="I108" s="230">
        <v>2011004</v>
      </c>
      <c r="J108" s="208" t="s">
        <v>333</v>
      </c>
    </row>
    <row r="109" s="208" customFormat="1" ht="20.1" customHeight="1" spans="1:10">
      <c r="A109" s="224" t="s">
        <v>334</v>
      </c>
      <c r="B109" s="223"/>
      <c r="C109" s="203"/>
      <c r="D109" s="129"/>
      <c r="I109" s="230">
        <v>2011005</v>
      </c>
      <c r="J109" s="208" t="s">
        <v>335</v>
      </c>
    </row>
    <row r="110" s="208" customFormat="1" ht="20.1" customHeight="1" spans="1:10">
      <c r="A110" s="224" t="s">
        <v>336</v>
      </c>
      <c r="B110" s="223"/>
      <c r="C110" s="203"/>
      <c r="D110" s="129"/>
      <c r="I110" s="230">
        <v>2011006</v>
      </c>
      <c r="J110" s="208" t="s">
        <v>337</v>
      </c>
    </row>
    <row r="111" s="208" customFormat="1" ht="20.1" customHeight="1" spans="1:10">
      <c r="A111" s="224" t="s">
        <v>338</v>
      </c>
      <c r="B111" s="223"/>
      <c r="C111" s="203"/>
      <c r="D111" s="129"/>
      <c r="I111" s="230">
        <v>2011007</v>
      </c>
      <c r="J111" s="208" t="s">
        <v>339</v>
      </c>
    </row>
    <row r="112" s="208" customFormat="1" ht="20.1" customHeight="1" spans="1:10">
      <c r="A112" s="220" t="s">
        <v>340</v>
      </c>
      <c r="B112" s="223"/>
      <c r="C112" s="203"/>
      <c r="D112" s="129"/>
      <c r="I112" s="230">
        <v>2011008</v>
      </c>
      <c r="J112" s="208" t="s">
        <v>341</v>
      </c>
    </row>
    <row r="113" s="208" customFormat="1" ht="20.1" customHeight="1" spans="1:10">
      <c r="A113" s="220" t="s">
        <v>342</v>
      </c>
      <c r="B113" s="223"/>
      <c r="C113" s="203"/>
      <c r="D113" s="129"/>
      <c r="I113" s="230">
        <v>2011009</v>
      </c>
      <c r="J113" s="208" t="s">
        <v>343</v>
      </c>
    </row>
    <row r="114" s="208" customFormat="1" ht="20.1" customHeight="1" spans="1:10">
      <c r="A114" s="220" t="s">
        <v>344</v>
      </c>
      <c r="B114" s="223"/>
      <c r="C114" s="203"/>
      <c r="D114" s="129"/>
      <c r="I114" s="230">
        <v>2011010</v>
      </c>
      <c r="J114" s="208" t="s">
        <v>345</v>
      </c>
    </row>
    <row r="115" s="208" customFormat="1" ht="20.1" customHeight="1" spans="1:10">
      <c r="A115" s="224" t="s">
        <v>346</v>
      </c>
      <c r="B115" s="223"/>
      <c r="C115" s="203"/>
      <c r="D115" s="129"/>
      <c r="I115" s="230">
        <v>2011011</v>
      </c>
      <c r="J115" s="208" t="s">
        <v>347</v>
      </c>
    </row>
    <row r="116" s="208" customFormat="1" ht="20.1" customHeight="1" spans="1:10">
      <c r="A116" s="224" t="s">
        <v>348</v>
      </c>
      <c r="B116" s="223"/>
      <c r="C116" s="203"/>
      <c r="D116" s="129"/>
      <c r="I116" s="230">
        <v>2011012</v>
      </c>
      <c r="J116" s="208" t="s">
        <v>349</v>
      </c>
    </row>
    <row r="117" s="208" customFormat="1" ht="20.1" customHeight="1" spans="1:10">
      <c r="A117" s="224" t="s">
        <v>192</v>
      </c>
      <c r="B117" s="223"/>
      <c r="C117" s="203"/>
      <c r="D117" s="129"/>
      <c r="I117" s="230">
        <v>2011050</v>
      </c>
      <c r="J117" s="208" t="s">
        <v>350</v>
      </c>
    </row>
    <row r="118" s="208" customFormat="1" ht="20.1" customHeight="1" spans="1:10">
      <c r="A118" s="224" t="s">
        <v>351</v>
      </c>
      <c r="B118" s="223">
        <v>500</v>
      </c>
      <c r="C118" s="203"/>
      <c r="D118" s="129"/>
      <c r="I118" s="230">
        <v>2011099</v>
      </c>
      <c r="J118" s="208" t="s">
        <v>352</v>
      </c>
    </row>
    <row r="119" s="208" customFormat="1" ht="20.1" customHeight="1" spans="1:10">
      <c r="A119" s="225" t="s">
        <v>353</v>
      </c>
      <c r="B119" s="221">
        <v>619</v>
      </c>
      <c r="C119" s="222">
        <f>SUM(C120:C127)</f>
        <v>267</v>
      </c>
      <c r="D119" s="129">
        <f>ROUND(B119/C119*100,2)</f>
        <v>231.84</v>
      </c>
      <c r="E119" s="208">
        <f>B119-C119</f>
        <v>352</v>
      </c>
      <c r="I119" s="230">
        <v>20111</v>
      </c>
      <c r="J119" s="208" t="s">
        <v>354</v>
      </c>
    </row>
    <row r="120" s="208" customFormat="1" ht="20.1" customHeight="1" spans="1:10">
      <c r="A120" s="220" t="s">
        <v>198</v>
      </c>
      <c r="B120" s="223">
        <v>619</v>
      </c>
      <c r="C120" s="203">
        <v>267</v>
      </c>
      <c r="D120" s="129">
        <f>ROUND(B120/C120*100,2)</f>
        <v>231.84</v>
      </c>
      <c r="I120" s="230">
        <v>2011101</v>
      </c>
      <c r="J120" s="208" t="s">
        <v>355</v>
      </c>
    </row>
    <row r="121" s="208" customFormat="1" ht="20.1" customHeight="1" spans="1:10">
      <c r="A121" s="220" t="s">
        <v>200</v>
      </c>
      <c r="B121" s="223"/>
      <c r="C121" s="203"/>
      <c r="D121" s="129"/>
      <c r="I121" s="230">
        <v>2011102</v>
      </c>
      <c r="J121" s="208" t="s">
        <v>356</v>
      </c>
    </row>
    <row r="122" s="208" customFormat="1" ht="20.1" customHeight="1" spans="1:10">
      <c r="A122" s="220" t="s">
        <v>184</v>
      </c>
      <c r="B122" s="223"/>
      <c r="C122" s="203"/>
      <c r="D122" s="129"/>
      <c r="I122" s="230">
        <v>2011103</v>
      </c>
      <c r="J122" s="208" t="s">
        <v>357</v>
      </c>
    </row>
    <row r="123" s="208" customFormat="1" ht="20.1" customHeight="1" spans="1:10">
      <c r="A123" s="224" t="s">
        <v>358</v>
      </c>
      <c r="B123" s="223"/>
      <c r="C123" s="203"/>
      <c r="D123" s="129"/>
      <c r="I123" s="230">
        <v>2011104</v>
      </c>
      <c r="J123" s="208" t="s">
        <v>359</v>
      </c>
    </row>
    <row r="124" s="208" customFormat="1" ht="20.1" customHeight="1" spans="1:10">
      <c r="A124" s="224" t="s">
        <v>360</v>
      </c>
      <c r="B124" s="223"/>
      <c r="C124" s="203"/>
      <c r="D124" s="129"/>
      <c r="I124" s="230">
        <v>2011105</v>
      </c>
      <c r="J124" s="208" t="s">
        <v>361</v>
      </c>
    </row>
    <row r="125" s="208" customFormat="1" ht="20.1" customHeight="1" spans="1:10">
      <c r="A125" s="224" t="s">
        <v>362</v>
      </c>
      <c r="B125" s="223"/>
      <c r="C125" s="203"/>
      <c r="D125" s="129"/>
      <c r="I125" s="230">
        <v>2011106</v>
      </c>
      <c r="J125" s="208" t="s">
        <v>363</v>
      </c>
    </row>
    <row r="126" s="208" customFormat="1" ht="20.1" customHeight="1" spans="1:10">
      <c r="A126" s="220" t="s">
        <v>192</v>
      </c>
      <c r="B126" s="223"/>
      <c r="C126" s="203"/>
      <c r="D126" s="129"/>
      <c r="I126" s="230">
        <v>2011150</v>
      </c>
      <c r="J126" s="208" t="s">
        <v>364</v>
      </c>
    </row>
    <row r="127" s="208" customFormat="1" ht="20.1" customHeight="1" spans="1:10">
      <c r="A127" s="220" t="s">
        <v>365</v>
      </c>
      <c r="B127" s="223"/>
      <c r="C127" s="203">
        <v>0</v>
      </c>
      <c r="D127" s="129" t="e">
        <f>ROUND(B127/C127*100,2)</f>
        <v>#DIV/0!</v>
      </c>
      <c r="I127" s="230">
        <v>2011199</v>
      </c>
      <c r="J127" s="208" t="s">
        <v>366</v>
      </c>
    </row>
    <row r="128" s="208" customFormat="1" ht="20.1" customHeight="1" spans="1:10">
      <c r="A128" s="225" t="s">
        <v>367</v>
      </c>
      <c r="B128" s="221">
        <v>118</v>
      </c>
      <c r="C128" s="222">
        <f>SUM(C129:C138)</f>
        <v>0</v>
      </c>
      <c r="D128" s="129" t="e">
        <f>ROUND(B128/C128*100,2)</f>
        <v>#DIV/0!</v>
      </c>
      <c r="E128" s="208">
        <f>B128-C128</f>
        <v>118</v>
      </c>
      <c r="I128" s="230">
        <v>20113</v>
      </c>
      <c r="J128" s="208" t="s">
        <v>368</v>
      </c>
    </row>
    <row r="129" s="208" customFormat="1" ht="20.1" customHeight="1" spans="1:10">
      <c r="A129" s="220" t="s">
        <v>198</v>
      </c>
      <c r="B129" s="223">
        <v>118</v>
      </c>
      <c r="C129" s="203">
        <v>0</v>
      </c>
      <c r="D129" s="129" t="e">
        <f>ROUND(B129/C129*100,2)</f>
        <v>#DIV/0!</v>
      </c>
      <c r="I129" s="230">
        <v>2011301</v>
      </c>
      <c r="J129" s="208" t="s">
        <v>369</v>
      </c>
    </row>
    <row r="130" s="208" customFormat="1" ht="20.1" customHeight="1" spans="1:10">
      <c r="A130" s="220" t="s">
        <v>200</v>
      </c>
      <c r="B130" s="223"/>
      <c r="C130" s="203"/>
      <c r="D130" s="129"/>
      <c r="I130" s="230">
        <v>2011302</v>
      </c>
      <c r="J130" s="208" t="s">
        <v>370</v>
      </c>
    </row>
    <row r="131" s="208" customFormat="1" ht="20.1" customHeight="1" spans="1:10">
      <c r="A131" s="220" t="s">
        <v>184</v>
      </c>
      <c r="B131" s="223"/>
      <c r="C131" s="203"/>
      <c r="D131" s="129"/>
      <c r="I131" s="230">
        <v>2011303</v>
      </c>
      <c r="J131" s="208" t="s">
        <v>371</v>
      </c>
    </row>
    <row r="132" s="208" customFormat="1" ht="20.1" customHeight="1" spans="1:10">
      <c r="A132" s="224" t="s">
        <v>372</v>
      </c>
      <c r="B132" s="223"/>
      <c r="C132" s="203"/>
      <c r="D132" s="129"/>
      <c r="I132" s="230">
        <v>2011304</v>
      </c>
      <c r="J132" s="208" t="s">
        <v>373</v>
      </c>
    </row>
    <row r="133" s="208" customFormat="1" ht="20.1" customHeight="1" spans="1:10">
      <c r="A133" s="224" t="s">
        <v>374</v>
      </c>
      <c r="B133" s="223"/>
      <c r="C133" s="203"/>
      <c r="D133" s="129"/>
      <c r="E133" s="233" t="s">
        <v>375</v>
      </c>
      <c r="I133" s="230">
        <v>2011305</v>
      </c>
      <c r="J133" s="208" t="s">
        <v>376</v>
      </c>
    </row>
    <row r="134" s="208" customFormat="1" ht="20.1" customHeight="1" spans="1:10">
      <c r="A134" s="224" t="s">
        <v>377</v>
      </c>
      <c r="B134" s="223"/>
      <c r="C134" s="203"/>
      <c r="D134" s="129"/>
      <c r="E134" s="233" t="s">
        <v>378</v>
      </c>
      <c r="I134" s="230">
        <v>2011306</v>
      </c>
      <c r="J134" s="208" t="s">
        <v>379</v>
      </c>
    </row>
    <row r="135" s="208" customFormat="1" ht="20.1" customHeight="1" spans="1:10">
      <c r="A135" s="220" t="s">
        <v>380</v>
      </c>
      <c r="B135" s="223"/>
      <c r="C135" s="203"/>
      <c r="D135" s="129"/>
      <c r="I135" s="230">
        <v>2011307</v>
      </c>
      <c r="J135" s="208" t="s">
        <v>381</v>
      </c>
    </row>
    <row r="136" s="208" customFormat="1" ht="20.1" customHeight="1" spans="1:10">
      <c r="A136" s="220" t="s">
        <v>382</v>
      </c>
      <c r="B136" s="223"/>
      <c r="C136" s="203"/>
      <c r="D136" s="129" t="e">
        <f>ROUND(B136/C136*100,2)</f>
        <v>#DIV/0!</v>
      </c>
      <c r="I136" s="230">
        <v>2011308</v>
      </c>
      <c r="J136" s="208" t="s">
        <v>383</v>
      </c>
    </row>
    <row r="137" s="208" customFormat="1" ht="20.1" customHeight="1" spans="1:10">
      <c r="A137" s="220" t="s">
        <v>192</v>
      </c>
      <c r="B137" s="223"/>
      <c r="C137" s="203"/>
      <c r="D137" s="129"/>
      <c r="I137" s="230">
        <v>2011350</v>
      </c>
      <c r="J137" s="208" t="s">
        <v>384</v>
      </c>
    </row>
    <row r="138" s="208" customFormat="1" ht="20.1" customHeight="1" spans="1:10">
      <c r="A138" s="224" t="s">
        <v>385</v>
      </c>
      <c r="B138" s="223"/>
      <c r="C138" s="203"/>
      <c r="D138" s="129" t="e">
        <f>ROUND(B138/C138*100,2)</f>
        <v>#DIV/0!</v>
      </c>
      <c r="I138" s="230">
        <v>2011399</v>
      </c>
      <c r="J138" s="208" t="s">
        <v>386</v>
      </c>
    </row>
    <row r="139" s="208" customFormat="1" ht="20.1" customHeight="1" spans="1:10">
      <c r="A139" s="224" t="s">
        <v>387</v>
      </c>
      <c r="B139" s="221"/>
      <c r="C139" s="222">
        <f>SUM(C140:C150)</f>
        <v>0</v>
      </c>
      <c r="D139" s="129"/>
      <c r="E139" s="208">
        <f>B139-C139</f>
        <v>0</v>
      </c>
      <c r="I139" s="230">
        <v>20114</v>
      </c>
      <c r="J139" s="208" t="s">
        <v>388</v>
      </c>
    </row>
    <row r="140" s="208" customFormat="1" ht="20.1" customHeight="1" spans="1:10">
      <c r="A140" s="224" t="s">
        <v>198</v>
      </c>
      <c r="B140" s="223"/>
      <c r="C140" s="203"/>
      <c r="D140" s="129"/>
      <c r="I140" s="230">
        <v>2011401</v>
      </c>
      <c r="J140" s="208" t="s">
        <v>389</v>
      </c>
    </row>
    <row r="141" s="208" customFormat="1" ht="20.1" customHeight="1" spans="1:10">
      <c r="A141" s="225" t="s">
        <v>200</v>
      </c>
      <c r="B141" s="223"/>
      <c r="C141" s="203"/>
      <c r="D141" s="129"/>
      <c r="I141" s="230">
        <v>2011402</v>
      </c>
      <c r="J141" s="208" t="s">
        <v>390</v>
      </c>
    </row>
    <row r="142" s="208" customFormat="1" ht="20.1" customHeight="1" spans="1:10">
      <c r="A142" s="220" t="s">
        <v>184</v>
      </c>
      <c r="B142" s="223"/>
      <c r="C142" s="203"/>
      <c r="D142" s="129"/>
      <c r="I142" s="230">
        <v>2011403</v>
      </c>
      <c r="J142" s="208" t="s">
        <v>391</v>
      </c>
    </row>
    <row r="143" s="208" customFormat="1" ht="20.1" customHeight="1" spans="1:10">
      <c r="A143" s="220" t="s">
        <v>392</v>
      </c>
      <c r="B143" s="223"/>
      <c r="C143" s="203"/>
      <c r="D143" s="129"/>
      <c r="I143" s="230">
        <v>2011404</v>
      </c>
      <c r="J143" s="208" t="s">
        <v>393</v>
      </c>
    </row>
    <row r="144" s="208" customFormat="1" ht="20.1" customHeight="1" spans="1:10">
      <c r="A144" s="220" t="s">
        <v>394</v>
      </c>
      <c r="B144" s="223"/>
      <c r="C144" s="203"/>
      <c r="D144" s="129"/>
      <c r="I144" s="230">
        <v>2011405</v>
      </c>
      <c r="J144" s="208" t="s">
        <v>395</v>
      </c>
    </row>
    <row r="145" s="208" customFormat="1" ht="20.1" customHeight="1" spans="1:10">
      <c r="A145" s="224" t="s">
        <v>396</v>
      </c>
      <c r="B145" s="223"/>
      <c r="C145" s="203"/>
      <c r="D145" s="129"/>
      <c r="I145" s="230">
        <v>2011406</v>
      </c>
      <c r="J145" s="208" t="s">
        <v>397</v>
      </c>
    </row>
    <row r="146" s="208" customFormat="1" ht="20.1" customHeight="1" spans="1:10">
      <c r="A146" s="224" t="s">
        <v>398</v>
      </c>
      <c r="B146" s="223"/>
      <c r="C146" s="203"/>
      <c r="D146" s="129"/>
      <c r="I146" s="230">
        <v>2011407</v>
      </c>
      <c r="J146" s="208" t="s">
        <v>399</v>
      </c>
    </row>
    <row r="147" s="208" customFormat="1" ht="20.1" customHeight="1" spans="1:10">
      <c r="A147" s="224" t="s">
        <v>400</v>
      </c>
      <c r="B147" s="223"/>
      <c r="C147" s="203"/>
      <c r="D147" s="129"/>
      <c r="I147" s="230">
        <v>2011408</v>
      </c>
      <c r="J147" s="208" t="s">
        <v>401</v>
      </c>
    </row>
    <row r="148" s="208" customFormat="1" ht="20.1" customHeight="1" spans="1:10">
      <c r="A148" s="220" t="s">
        <v>402</v>
      </c>
      <c r="B148" s="223"/>
      <c r="C148" s="203"/>
      <c r="D148" s="129"/>
      <c r="I148" s="230">
        <v>2011409</v>
      </c>
      <c r="J148" s="208" t="s">
        <v>403</v>
      </c>
    </row>
    <row r="149" s="208" customFormat="1" ht="20.1" customHeight="1" spans="1:10">
      <c r="A149" s="220" t="s">
        <v>192</v>
      </c>
      <c r="B149" s="223"/>
      <c r="C149" s="203"/>
      <c r="D149" s="129"/>
      <c r="I149" s="230">
        <v>2011450</v>
      </c>
      <c r="J149" s="208" t="s">
        <v>404</v>
      </c>
    </row>
    <row r="150" s="208" customFormat="1" ht="20.1" customHeight="1" spans="1:10">
      <c r="A150" s="220" t="s">
        <v>405</v>
      </c>
      <c r="B150" s="223"/>
      <c r="C150" s="203"/>
      <c r="D150" s="129"/>
      <c r="I150" s="230">
        <v>2011499</v>
      </c>
      <c r="J150" s="208" t="s">
        <v>406</v>
      </c>
    </row>
    <row r="151" s="208" customFormat="1" ht="20.1" customHeight="1" spans="1:10">
      <c r="A151" s="224" t="s">
        <v>407</v>
      </c>
      <c r="B151" s="221">
        <v>727</v>
      </c>
      <c r="C151" s="222">
        <f>SUM(C152:C160)</f>
        <v>420</v>
      </c>
      <c r="D151" s="129">
        <f>ROUND(B151/C151*100,2)</f>
        <v>173.1</v>
      </c>
      <c r="E151" s="208">
        <f>B151-C151</f>
        <v>307</v>
      </c>
      <c r="I151" s="230">
        <v>20115</v>
      </c>
      <c r="J151" s="208" t="s">
        <v>408</v>
      </c>
    </row>
    <row r="152" s="208" customFormat="1" ht="20.1" customHeight="1" spans="1:10">
      <c r="A152" s="224" t="s">
        <v>198</v>
      </c>
      <c r="B152" s="223">
        <v>727</v>
      </c>
      <c r="C152" s="203">
        <v>420</v>
      </c>
      <c r="D152" s="129">
        <f>ROUND(B152/C152*100,2)</f>
        <v>173.1</v>
      </c>
      <c r="I152" s="230">
        <v>2011501</v>
      </c>
      <c r="J152" s="208" t="s">
        <v>409</v>
      </c>
    </row>
    <row r="153" s="208" customFormat="1" ht="20.1" customHeight="1" spans="1:10">
      <c r="A153" s="224" t="s">
        <v>200</v>
      </c>
      <c r="B153" s="223"/>
      <c r="C153" s="203"/>
      <c r="D153" s="129"/>
      <c r="I153" s="230">
        <v>2011502</v>
      </c>
      <c r="J153" s="208" t="s">
        <v>410</v>
      </c>
    </row>
    <row r="154" s="208" customFormat="1" ht="20.1" customHeight="1" spans="1:10">
      <c r="A154" s="225" t="s">
        <v>184</v>
      </c>
      <c r="B154" s="223"/>
      <c r="C154" s="203"/>
      <c r="D154" s="129"/>
      <c r="I154" s="230">
        <v>2011503</v>
      </c>
      <c r="J154" s="208" t="s">
        <v>411</v>
      </c>
    </row>
    <row r="155" s="208" customFormat="1" ht="20.1" customHeight="1" spans="1:10">
      <c r="A155" s="220" t="s">
        <v>412</v>
      </c>
      <c r="B155" s="223"/>
      <c r="C155" s="203"/>
      <c r="D155" s="129"/>
      <c r="I155" s="230">
        <v>2011504</v>
      </c>
      <c r="J155" s="208" t="s">
        <v>413</v>
      </c>
    </row>
    <row r="156" s="208" customFormat="1" ht="20.1" customHeight="1" spans="1:10">
      <c r="A156" s="220" t="s">
        <v>414</v>
      </c>
      <c r="B156" s="223"/>
      <c r="C156" s="203"/>
      <c r="D156" s="129"/>
      <c r="I156" s="230">
        <v>2011505</v>
      </c>
      <c r="J156" s="208" t="s">
        <v>415</v>
      </c>
    </row>
    <row r="157" s="208" customFormat="1" ht="20.1" customHeight="1" spans="1:10">
      <c r="A157" s="220" t="s">
        <v>416</v>
      </c>
      <c r="B157" s="223"/>
      <c r="C157" s="203"/>
      <c r="D157" s="129"/>
      <c r="I157" s="230">
        <v>2011506</v>
      </c>
      <c r="J157" s="208" t="s">
        <v>417</v>
      </c>
    </row>
    <row r="158" s="208" customFormat="1" ht="20.1" customHeight="1" spans="1:10">
      <c r="A158" s="224" t="s">
        <v>273</v>
      </c>
      <c r="B158" s="223"/>
      <c r="C158" s="203"/>
      <c r="D158" s="129"/>
      <c r="I158" s="230">
        <v>2011507</v>
      </c>
      <c r="J158" s="208" t="s">
        <v>418</v>
      </c>
    </row>
    <row r="159" s="208" customFormat="1" ht="20.1" customHeight="1" spans="1:10">
      <c r="A159" s="224" t="s">
        <v>192</v>
      </c>
      <c r="B159" s="223"/>
      <c r="C159" s="203"/>
      <c r="D159" s="129"/>
      <c r="I159" s="230">
        <v>2011550</v>
      </c>
      <c r="J159" s="208" t="s">
        <v>419</v>
      </c>
    </row>
    <row r="160" s="208" customFormat="1" ht="20.1" customHeight="1" spans="1:10">
      <c r="A160" s="224" t="s">
        <v>420</v>
      </c>
      <c r="B160" s="223"/>
      <c r="C160" s="203"/>
      <c r="D160" s="129" t="e">
        <f>ROUND(B160/C160*100,2)</f>
        <v>#DIV/0!</v>
      </c>
      <c r="I160" s="230">
        <v>2011599</v>
      </c>
      <c r="J160" s="208" t="s">
        <v>421</v>
      </c>
    </row>
    <row r="161" s="208" customFormat="1" ht="20.1" customHeight="1" spans="1:10">
      <c r="A161" s="220" t="s">
        <v>422</v>
      </c>
      <c r="B161" s="221"/>
      <c r="C161" s="222">
        <f>SUM(C162:C173)</f>
        <v>78</v>
      </c>
      <c r="D161" s="129">
        <f>ROUND(B161/C161*100,2)</f>
        <v>0</v>
      </c>
      <c r="E161" s="208">
        <f>B161-C161</f>
        <v>-78</v>
      </c>
      <c r="I161" s="230">
        <v>20117</v>
      </c>
      <c r="J161" s="208" t="s">
        <v>423</v>
      </c>
    </row>
    <row r="162" s="208" customFormat="1" ht="20.1" customHeight="1" spans="1:10">
      <c r="A162" s="220" t="s">
        <v>198</v>
      </c>
      <c r="B162" s="223"/>
      <c r="C162" s="203">
        <v>78</v>
      </c>
      <c r="D162" s="129">
        <f>ROUND(B162/C162*100,2)</f>
        <v>0</v>
      </c>
      <c r="I162" s="230">
        <v>2011701</v>
      </c>
      <c r="J162" s="208" t="s">
        <v>424</v>
      </c>
    </row>
    <row r="163" s="208" customFormat="1" ht="20.1" customHeight="1" spans="1:10">
      <c r="A163" s="220" t="s">
        <v>200</v>
      </c>
      <c r="B163" s="223"/>
      <c r="C163" s="203"/>
      <c r="D163" s="129"/>
      <c r="I163" s="230">
        <v>2011702</v>
      </c>
      <c r="J163" s="208" t="s">
        <v>425</v>
      </c>
    </row>
    <row r="164" s="208" customFormat="1" ht="20.1" customHeight="1" spans="1:10">
      <c r="A164" s="224" t="s">
        <v>184</v>
      </c>
      <c r="B164" s="223"/>
      <c r="C164" s="203"/>
      <c r="D164" s="129"/>
      <c r="I164" s="230">
        <v>2011703</v>
      </c>
      <c r="J164" s="208" t="s">
        <v>426</v>
      </c>
    </row>
    <row r="165" s="208" customFormat="1" ht="20.1" customHeight="1" spans="1:10">
      <c r="A165" s="224" t="s">
        <v>427</v>
      </c>
      <c r="B165" s="223"/>
      <c r="C165" s="203"/>
      <c r="D165" s="129"/>
      <c r="I165" s="230">
        <v>2011704</v>
      </c>
      <c r="J165" s="208" t="s">
        <v>428</v>
      </c>
    </row>
    <row r="166" s="208" customFormat="1" ht="20.1" customHeight="1" spans="1:10">
      <c r="A166" s="224" t="s">
        <v>429</v>
      </c>
      <c r="B166" s="223"/>
      <c r="C166" s="203"/>
      <c r="D166" s="129"/>
      <c r="I166" s="230">
        <v>2011705</v>
      </c>
      <c r="J166" s="208" t="s">
        <v>430</v>
      </c>
    </row>
    <row r="167" s="208" customFormat="1" ht="20.1" customHeight="1" spans="1:10">
      <c r="A167" s="224" t="s">
        <v>431</v>
      </c>
      <c r="B167" s="223"/>
      <c r="C167" s="203"/>
      <c r="D167" s="129" t="e">
        <f>ROUND(B167/C167*100,2)</f>
        <v>#DIV/0!</v>
      </c>
      <c r="I167" s="230">
        <v>2011706</v>
      </c>
      <c r="J167" s="208" t="s">
        <v>432</v>
      </c>
    </row>
    <row r="168" s="208" customFormat="1" ht="20.1" customHeight="1" spans="1:10">
      <c r="A168" s="220" t="s">
        <v>433</v>
      </c>
      <c r="B168" s="223"/>
      <c r="C168" s="203"/>
      <c r="D168" s="129"/>
      <c r="I168" s="230">
        <v>2011707</v>
      </c>
      <c r="J168" s="208" t="s">
        <v>434</v>
      </c>
    </row>
    <row r="169" s="208" customFormat="1" ht="20.1" customHeight="1" spans="1:10">
      <c r="A169" s="220" t="s">
        <v>435</v>
      </c>
      <c r="B169" s="223"/>
      <c r="C169" s="203"/>
      <c r="D169" s="129" t="e">
        <f>ROUND(B169/C169*100,2)</f>
        <v>#DIV/0!</v>
      </c>
      <c r="I169" s="230">
        <v>2011708</v>
      </c>
      <c r="J169" s="208" t="s">
        <v>436</v>
      </c>
    </row>
    <row r="170" s="208" customFormat="1" ht="20.1" customHeight="1" spans="1:10">
      <c r="A170" s="220" t="s">
        <v>437</v>
      </c>
      <c r="B170" s="223"/>
      <c r="C170" s="203"/>
      <c r="D170" s="129"/>
      <c r="I170" s="230">
        <v>2011709</v>
      </c>
      <c r="J170" s="208" t="s">
        <v>438</v>
      </c>
    </row>
    <row r="171" s="208" customFormat="1" ht="20.1" customHeight="1" spans="1:10">
      <c r="A171" s="224" t="s">
        <v>273</v>
      </c>
      <c r="B171" s="223"/>
      <c r="C171" s="203"/>
      <c r="D171" s="129"/>
      <c r="I171" s="230">
        <v>2011710</v>
      </c>
      <c r="J171" s="208" t="s">
        <v>439</v>
      </c>
    </row>
    <row r="172" s="208" customFormat="1" ht="20.1" customHeight="1" spans="1:10">
      <c r="A172" s="224" t="s">
        <v>192</v>
      </c>
      <c r="B172" s="223"/>
      <c r="C172" s="203"/>
      <c r="D172" s="129"/>
      <c r="I172" s="230">
        <v>2011750</v>
      </c>
      <c r="J172" s="208" t="s">
        <v>440</v>
      </c>
    </row>
    <row r="173" s="208" customFormat="1" ht="20.1" customHeight="1" spans="1:10">
      <c r="A173" s="224" t="s">
        <v>441</v>
      </c>
      <c r="B173" s="223"/>
      <c r="C173" s="203"/>
      <c r="D173" s="129" t="e">
        <f>ROUND(B173/C173*100,2)</f>
        <v>#DIV/0!</v>
      </c>
      <c r="I173" s="230">
        <v>2011799</v>
      </c>
      <c r="J173" s="208" t="s">
        <v>442</v>
      </c>
    </row>
    <row r="174" s="208" customFormat="1" ht="20.1" customHeight="1" spans="1:10">
      <c r="A174" s="220" t="s">
        <v>443</v>
      </c>
      <c r="B174" s="221"/>
      <c r="C174" s="222">
        <f>SUM(C175:C180)</f>
        <v>0</v>
      </c>
      <c r="D174" s="129" t="e">
        <f>ROUND(B174/C174*100,2)</f>
        <v>#DIV/0!</v>
      </c>
      <c r="E174" s="208">
        <f>B174-C174</f>
        <v>0</v>
      </c>
      <c r="I174" s="230">
        <v>20123</v>
      </c>
      <c r="J174" s="208" t="s">
        <v>444</v>
      </c>
    </row>
    <row r="175" s="208" customFormat="1" ht="20.1" customHeight="1" spans="1:10">
      <c r="A175" s="220" t="s">
        <v>198</v>
      </c>
      <c r="B175" s="223"/>
      <c r="C175" s="203"/>
      <c r="D175" s="129"/>
      <c r="I175" s="230">
        <v>2012301</v>
      </c>
      <c r="J175" s="208" t="s">
        <v>445</v>
      </c>
    </row>
    <row r="176" s="208" customFormat="1" ht="20.1" customHeight="1" spans="1:10">
      <c r="A176" s="220" t="s">
        <v>200</v>
      </c>
      <c r="B176" s="223"/>
      <c r="C176" s="203"/>
      <c r="D176" s="129"/>
      <c r="I176" s="230">
        <v>2012302</v>
      </c>
      <c r="J176" s="208" t="s">
        <v>446</v>
      </c>
    </row>
    <row r="177" s="208" customFormat="1" ht="20.1" customHeight="1" spans="1:10">
      <c r="A177" s="224" t="s">
        <v>184</v>
      </c>
      <c r="B177" s="223"/>
      <c r="C177" s="203"/>
      <c r="D177" s="129"/>
      <c r="I177" s="230">
        <v>2012303</v>
      </c>
      <c r="J177" s="208" t="s">
        <v>447</v>
      </c>
    </row>
    <row r="178" s="208" customFormat="1" ht="20.1" customHeight="1" spans="1:10">
      <c r="A178" s="224" t="s">
        <v>448</v>
      </c>
      <c r="B178" s="223"/>
      <c r="C178" s="203"/>
      <c r="D178" s="129"/>
      <c r="I178" s="230">
        <v>2012304</v>
      </c>
      <c r="J178" s="208" t="s">
        <v>449</v>
      </c>
    </row>
    <row r="179" s="208" customFormat="1" ht="20.1" customHeight="1" spans="1:10">
      <c r="A179" s="224" t="s">
        <v>192</v>
      </c>
      <c r="B179" s="223"/>
      <c r="C179" s="203"/>
      <c r="D179" s="129"/>
      <c r="I179" s="230">
        <v>2012350</v>
      </c>
      <c r="J179" s="208" t="s">
        <v>450</v>
      </c>
    </row>
    <row r="180" s="208" customFormat="1" ht="20.1" customHeight="1" spans="1:10">
      <c r="A180" s="225" t="s">
        <v>451</v>
      </c>
      <c r="B180" s="223"/>
      <c r="C180" s="203"/>
      <c r="D180" s="129" t="e">
        <f>ROUND(B180/C180*100,2)</f>
        <v>#DIV/0!</v>
      </c>
      <c r="I180" s="230">
        <v>2012399</v>
      </c>
      <c r="J180" s="208" t="s">
        <v>452</v>
      </c>
    </row>
    <row r="181" s="208" customFormat="1" ht="20.1" customHeight="1" spans="1:10">
      <c r="A181" s="220" t="s">
        <v>453</v>
      </c>
      <c r="B181" s="221"/>
      <c r="C181" s="222">
        <f>SUM(C182:C187)</f>
        <v>0</v>
      </c>
      <c r="D181" s="129"/>
      <c r="E181" s="208">
        <f>B181-C181</f>
        <v>0</v>
      </c>
      <c r="I181" s="230">
        <v>20124</v>
      </c>
      <c r="J181" s="208" t="s">
        <v>454</v>
      </c>
    </row>
    <row r="182" s="208" customFormat="1" ht="20.1" customHeight="1" spans="1:10">
      <c r="A182" s="220" t="s">
        <v>198</v>
      </c>
      <c r="B182" s="223"/>
      <c r="C182" s="203"/>
      <c r="D182" s="129"/>
      <c r="I182" s="230">
        <v>2012401</v>
      </c>
      <c r="J182" s="208" t="s">
        <v>455</v>
      </c>
    </row>
    <row r="183" s="208" customFormat="1" ht="20.1" customHeight="1" spans="1:10">
      <c r="A183" s="220" t="s">
        <v>200</v>
      </c>
      <c r="B183" s="223"/>
      <c r="C183" s="203"/>
      <c r="D183" s="129"/>
      <c r="I183" s="230">
        <v>2012402</v>
      </c>
      <c r="J183" s="208" t="s">
        <v>456</v>
      </c>
    </row>
    <row r="184" s="208" customFormat="1" ht="20.1" customHeight="1" spans="1:10">
      <c r="A184" s="224" t="s">
        <v>184</v>
      </c>
      <c r="B184" s="223"/>
      <c r="C184" s="203"/>
      <c r="D184" s="129"/>
      <c r="I184" s="230">
        <v>2012403</v>
      </c>
      <c r="J184" s="208" t="s">
        <v>457</v>
      </c>
    </row>
    <row r="185" s="208" customFormat="1" ht="20.1" customHeight="1" spans="1:10">
      <c r="A185" s="224" t="s">
        <v>458</v>
      </c>
      <c r="B185" s="223"/>
      <c r="C185" s="203"/>
      <c r="D185" s="129"/>
      <c r="I185" s="230">
        <v>2012404</v>
      </c>
      <c r="J185" s="208" t="s">
        <v>459</v>
      </c>
    </row>
    <row r="186" s="208" customFormat="1" ht="20.1" customHeight="1" spans="1:10">
      <c r="A186" s="224" t="s">
        <v>192</v>
      </c>
      <c r="B186" s="223"/>
      <c r="C186" s="203"/>
      <c r="D186" s="129"/>
      <c r="I186" s="230">
        <v>2012450</v>
      </c>
      <c r="J186" s="208" t="s">
        <v>460</v>
      </c>
    </row>
    <row r="187" s="208" customFormat="1" ht="20.1" customHeight="1" spans="1:10">
      <c r="A187" s="220" t="s">
        <v>461</v>
      </c>
      <c r="B187" s="223"/>
      <c r="C187" s="203"/>
      <c r="D187" s="129"/>
      <c r="I187" s="230">
        <v>2012499</v>
      </c>
      <c r="J187" s="208" t="s">
        <v>462</v>
      </c>
    </row>
    <row r="188" s="208" customFormat="1" ht="20.1" customHeight="1" spans="1:10">
      <c r="A188" s="220" t="s">
        <v>463</v>
      </c>
      <c r="B188" s="221">
        <v>10</v>
      </c>
      <c r="C188" s="222">
        <f>SUM(C189:C196)</f>
        <v>0</v>
      </c>
      <c r="D188" s="129"/>
      <c r="E188" s="208">
        <f>B188-C188</f>
        <v>10</v>
      </c>
      <c r="I188" s="230">
        <v>20125</v>
      </c>
      <c r="J188" s="208" t="s">
        <v>464</v>
      </c>
    </row>
    <row r="189" s="208" customFormat="1" ht="20.1" customHeight="1" spans="1:10">
      <c r="A189" s="220" t="s">
        <v>198</v>
      </c>
      <c r="B189" s="223"/>
      <c r="C189" s="203"/>
      <c r="D189" s="129"/>
      <c r="I189" s="230">
        <v>2012501</v>
      </c>
      <c r="J189" s="208" t="s">
        <v>465</v>
      </c>
    </row>
    <row r="190" s="208" customFormat="1" ht="20.1" customHeight="1" spans="1:10">
      <c r="A190" s="224" t="s">
        <v>200</v>
      </c>
      <c r="B190" s="223"/>
      <c r="C190" s="203"/>
      <c r="D190" s="129"/>
      <c r="I190" s="230">
        <v>2012502</v>
      </c>
      <c r="J190" s="208" t="s">
        <v>466</v>
      </c>
    </row>
    <row r="191" s="208" customFormat="1" ht="20.1" customHeight="1" spans="1:10">
      <c r="A191" s="224" t="s">
        <v>184</v>
      </c>
      <c r="B191" s="223"/>
      <c r="C191" s="203"/>
      <c r="D191" s="129"/>
      <c r="I191" s="230">
        <v>2012503</v>
      </c>
      <c r="J191" s="208" t="s">
        <v>467</v>
      </c>
    </row>
    <row r="192" s="208" customFormat="1" ht="20.1" customHeight="1" spans="1:10">
      <c r="A192" s="224" t="s">
        <v>468</v>
      </c>
      <c r="B192" s="223"/>
      <c r="C192" s="203"/>
      <c r="D192" s="129"/>
      <c r="I192" s="230">
        <v>2012504</v>
      </c>
      <c r="J192" s="208" t="s">
        <v>469</v>
      </c>
    </row>
    <row r="193" s="208" customFormat="1" ht="20.1" customHeight="1" spans="1:10">
      <c r="A193" s="225" t="s">
        <v>470</v>
      </c>
      <c r="B193" s="223">
        <v>10</v>
      </c>
      <c r="C193" s="203"/>
      <c r="D193" s="129"/>
      <c r="I193" s="230">
        <v>2012505</v>
      </c>
      <c r="J193" s="208" t="s">
        <v>471</v>
      </c>
    </row>
    <row r="194" s="208" customFormat="1" ht="20.1" customHeight="1" spans="1:10">
      <c r="A194" s="220" t="s">
        <v>472</v>
      </c>
      <c r="B194" s="223"/>
      <c r="C194" s="203"/>
      <c r="D194" s="129"/>
      <c r="I194" s="230">
        <v>2012506</v>
      </c>
      <c r="J194" s="208" t="s">
        <v>473</v>
      </c>
    </row>
    <row r="195" s="208" customFormat="1" ht="20.1" customHeight="1" spans="1:10">
      <c r="A195" s="220" t="s">
        <v>192</v>
      </c>
      <c r="B195" s="223"/>
      <c r="C195" s="203"/>
      <c r="D195" s="129"/>
      <c r="I195" s="230">
        <v>2012550</v>
      </c>
      <c r="J195" s="208" t="s">
        <v>474</v>
      </c>
    </row>
    <row r="196" s="208" customFormat="1" ht="20.1" customHeight="1" spans="1:10">
      <c r="A196" s="220" t="s">
        <v>475</v>
      </c>
      <c r="B196" s="223"/>
      <c r="C196" s="203"/>
      <c r="D196" s="129"/>
      <c r="I196" s="230">
        <v>2012599</v>
      </c>
      <c r="J196" s="208" t="s">
        <v>476</v>
      </c>
    </row>
    <row r="197" s="208" customFormat="1" ht="20.1" customHeight="1" spans="1:10">
      <c r="A197" s="224" t="s">
        <v>477</v>
      </c>
      <c r="B197" s="221">
        <v>150</v>
      </c>
      <c r="C197" s="222">
        <f>SUM(C198:C202)</f>
        <v>113</v>
      </c>
      <c r="D197" s="129">
        <f>ROUND(B197/C197*100,2)</f>
        <v>132.74</v>
      </c>
      <c r="E197" s="208">
        <f>B197-C197</f>
        <v>37</v>
      </c>
      <c r="I197" s="230">
        <v>20126</v>
      </c>
      <c r="J197" s="208" t="s">
        <v>478</v>
      </c>
    </row>
    <row r="198" s="208" customFormat="1" ht="20.1" customHeight="1" spans="1:10">
      <c r="A198" s="224" t="s">
        <v>198</v>
      </c>
      <c r="B198" s="223">
        <v>142</v>
      </c>
      <c r="C198" s="203">
        <v>109</v>
      </c>
      <c r="D198" s="129">
        <f>ROUND(B198/C198*100,2)</f>
        <v>130.28</v>
      </c>
      <c r="I198" s="230">
        <v>2012601</v>
      </c>
      <c r="J198" s="208" t="s">
        <v>479</v>
      </c>
    </row>
    <row r="199" s="208" customFormat="1" ht="20.1" customHeight="1" spans="1:10">
      <c r="A199" s="224" t="s">
        <v>200</v>
      </c>
      <c r="B199" s="223"/>
      <c r="C199" s="203"/>
      <c r="D199" s="129"/>
      <c r="I199" s="230">
        <v>2012602</v>
      </c>
      <c r="J199" s="208" t="s">
        <v>480</v>
      </c>
    </row>
    <row r="200" s="208" customFormat="1" ht="20.1" customHeight="1" spans="1:10">
      <c r="A200" s="220" t="s">
        <v>184</v>
      </c>
      <c r="B200" s="223"/>
      <c r="C200" s="203"/>
      <c r="D200" s="129"/>
      <c r="I200" s="230">
        <v>2012603</v>
      </c>
      <c r="J200" s="208" t="s">
        <v>481</v>
      </c>
    </row>
    <row r="201" s="208" customFormat="1" ht="20.1" customHeight="1" spans="1:10">
      <c r="A201" s="220" t="s">
        <v>482</v>
      </c>
      <c r="B201" s="223">
        <v>8</v>
      </c>
      <c r="C201" s="203">
        <v>4</v>
      </c>
      <c r="D201" s="129"/>
      <c r="I201" s="230">
        <v>2012604</v>
      </c>
      <c r="J201" s="208" t="s">
        <v>483</v>
      </c>
    </row>
    <row r="202" s="208" customFormat="1" ht="20.1" customHeight="1" spans="1:10">
      <c r="A202" s="220" t="s">
        <v>484</v>
      </c>
      <c r="B202" s="223"/>
      <c r="C202" s="203"/>
      <c r="D202" s="129" t="e">
        <f>ROUND(B202/C202*100,2)</f>
        <v>#DIV/0!</v>
      </c>
      <c r="I202" s="230">
        <v>2012699</v>
      </c>
      <c r="J202" s="208" t="s">
        <v>485</v>
      </c>
    </row>
    <row r="203" s="208" customFormat="1" ht="20.1" customHeight="1" spans="1:10">
      <c r="A203" s="224" t="s">
        <v>486</v>
      </c>
      <c r="B203" s="221"/>
      <c r="C203" s="222">
        <f>SUM(C204:C209)</f>
        <v>0</v>
      </c>
      <c r="D203" s="129" t="e">
        <f>ROUND(B203/C203*100,2)</f>
        <v>#DIV/0!</v>
      </c>
      <c r="E203" s="208">
        <f>B203-C203</f>
        <v>0</v>
      </c>
      <c r="I203" s="230">
        <v>20128</v>
      </c>
      <c r="J203" s="208" t="s">
        <v>487</v>
      </c>
    </row>
    <row r="204" s="208" customFormat="1" ht="20.1" customHeight="1" spans="1:10">
      <c r="A204" s="224" t="s">
        <v>198</v>
      </c>
      <c r="B204" s="223"/>
      <c r="C204" s="203"/>
      <c r="D204" s="129" t="e">
        <f>ROUND(B204/C204*100,2)</f>
        <v>#DIV/0!</v>
      </c>
      <c r="I204" s="230">
        <v>2012801</v>
      </c>
      <c r="J204" s="208" t="s">
        <v>488</v>
      </c>
    </row>
    <row r="205" s="208" customFormat="1" ht="20.1" customHeight="1" spans="1:10">
      <c r="A205" s="224" t="s">
        <v>200</v>
      </c>
      <c r="B205" s="223"/>
      <c r="C205" s="203"/>
      <c r="D205" s="129"/>
      <c r="I205" s="230">
        <v>2012802</v>
      </c>
      <c r="J205" s="208" t="s">
        <v>489</v>
      </c>
    </row>
    <row r="206" s="208" customFormat="1" ht="20.1" customHeight="1" spans="1:10">
      <c r="A206" s="225" t="s">
        <v>184</v>
      </c>
      <c r="B206" s="223"/>
      <c r="C206" s="203"/>
      <c r="D206" s="129"/>
      <c r="I206" s="230">
        <v>2012803</v>
      </c>
      <c r="J206" s="208" t="s">
        <v>490</v>
      </c>
    </row>
    <row r="207" s="208" customFormat="1" ht="20.1" customHeight="1" spans="1:10">
      <c r="A207" s="220" t="s">
        <v>190</v>
      </c>
      <c r="B207" s="223"/>
      <c r="C207" s="203"/>
      <c r="D207" s="129"/>
      <c r="I207" s="230">
        <v>2012804</v>
      </c>
      <c r="J207" s="208" t="s">
        <v>491</v>
      </c>
    </row>
    <row r="208" s="208" customFormat="1" ht="20.1" customHeight="1" spans="1:10">
      <c r="A208" s="220" t="s">
        <v>192</v>
      </c>
      <c r="B208" s="223"/>
      <c r="C208" s="203"/>
      <c r="D208" s="129"/>
      <c r="I208" s="230">
        <v>2012850</v>
      </c>
      <c r="J208" s="208" t="s">
        <v>492</v>
      </c>
    </row>
    <row r="209" s="208" customFormat="1" ht="20.1" customHeight="1" spans="1:10">
      <c r="A209" s="220" t="s">
        <v>493</v>
      </c>
      <c r="B209" s="223"/>
      <c r="C209" s="203"/>
      <c r="D209" s="129" t="e">
        <f>ROUND(B209/C209*100,2)</f>
        <v>#DIV/0!</v>
      </c>
      <c r="I209" s="230">
        <v>2012899</v>
      </c>
      <c r="J209" s="208" t="s">
        <v>494</v>
      </c>
    </row>
    <row r="210" s="208" customFormat="1" ht="20.1" customHeight="1" spans="1:10">
      <c r="A210" s="224" t="s">
        <v>495</v>
      </c>
      <c r="B210" s="221">
        <v>157</v>
      </c>
      <c r="C210" s="222">
        <f>SUM(C211:C217)</f>
        <v>166</v>
      </c>
      <c r="D210" s="129">
        <f>ROUND(B210/C210*100,2)</f>
        <v>94.58</v>
      </c>
      <c r="E210" s="208">
        <f>B210-C210</f>
        <v>-9</v>
      </c>
      <c r="I210" s="230">
        <v>20129</v>
      </c>
      <c r="J210" s="208" t="s">
        <v>496</v>
      </c>
    </row>
    <row r="211" s="208" customFormat="1" ht="20.1" customHeight="1" spans="1:10">
      <c r="A211" s="224" t="s">
        <v>198</v>
      </c>
      <c r="B211" s="223">
        <v>157</v>
      </c>
      <c r="C211" s="203">
        <v>166</v>
      </c>
      <c r="D211" s="129">
        <f>ROUND(B211/C211*100,2)</f>
        <v>94.58</v>
      </c>
      <c r="I211" s="230">
        <v>2012901</v>
      </c>
      <c r="J211" s="208" t="s">
        <v>497</v>
      </c>
    </row>
    <row r="212" s="208" customFormat="1" ht="20.1" customHeight="1" spans="1:10">
      <c r="A212" s="224" t="s">
        <v>200</v>
      </c>
      <c r="B212" s="223"/>
      <c r="C212" s="203"/>
      <c r="D212" s="129"/>
      <c r="E212" s="208" t="s">
        <v>498</v>
      </c>
      <c r="I212" s="230">
        <v>2012902</v>
      </c>
      <c r="J212" s="208" t="s">
        <v>499</v>
      </c>
    </row>
    <row r="213" s="208" customFormat="1" ht="20.1" customHeight="1" spans="1:10">
      <c r="A213" s="220" t="s">
        <v>184</v>
      </c>
      <c r="B213" s="223"/>
      <c r="C213" s="203"/>
      <c r="D213" s="129"/>
      <c r="E213" s="208" t="s">
        <v>500</v>
      </c>
      <c r="I213" s="230">
        <v>2012903</v>
      </c>
      <c r="J213" s="208" t="s">
        <v>501</v>
      </c>
    </row>
    <row r="214" s="208" customFormat="1" ht="20.1" customHeight="1" spans="1:10">
      <c r="A214" s="220" t="s">
        <v>502</v>
      </c>
      <c r="B214" s="223"/>
      <c r="C214" s="203"/>
      <c r="D214" s="129"/>
      <c r="E214" s="208" t="s">
        <v>503</v>
      </c>
      <c r="I214" s="230">
        <v>2012904</v>
      </c>
      <c r="J214" s="208" t="s">
        <v>504</v>
      </c>
    </row>
    <row r="215" s="208" customFormat="1" ht="20.1" customHeight="1" spans="1:10">
      <c r="A215" s="220" t="s">
        <v>505</v>
      </c>
      <c r="B215" s="223"/>
      <c r="C215" s="203"/>
      <c r="D215" s="129"/>
      <c r="E215" s="208" t="s">
        <v>506</v>
      </c>
      <c r="I215" s="230">
        <v>2012905</v>
      </c>
      <c r="J215" s="208" t="s">
        <v>507</v>
      </c>
    </row>
    <row r="216" s="208" customFormat="1" ht="20.1" customHeight="1" spans="1:10">
      <c r="A216" s="224" t="s">
        <v>192</v>
      </c>
      <c r="B216" s="223"/>
      <c r="C216" s="203"/>
      <c r="D216" s="129"/>
      <c r="I216" s="230">
        <v>2012950</v>
      </c>
      <c r="J216" s="208" t="s">
        <v>508</v>
      </c>
    </row>
    <row r="217" s="208" customFormat="1" ht="20.1" customHeight="1" spans="1:10">
      <c r="A217" s="224" t="s">
        <v>509</v>
      </c>
      <c r="B217" s="223"/>
      <c r="C217" s="203">
        <v>0</v>
      </c>
      <c r="D217" s="129" t="e">
        <f>ROUND(B217/C217*100,2)</f>
        <v>#DIV/0!</v>
      </c>
      <c r="I217" s="230">
        <v>2012999</v>
      </c>
      <c r="J217" s="208" t="s">
        <v>510</v>
      </c>
    </row>
    <row r="218" s="208" customFormat="1" ht="20.1" customHeight="1" spans="1:10">
      <c r="A218" s="224" t="s">
        <v>511</v>
      </c>
      <c r="B218" s="221">
        <v>330</v>
      </c>
      <c r="C218" s="222">
        <f>SUM(C219:C224)</f>
        <v>370</v>
      </c>
      <c r="D218" s="129">
        <f>ROUND(B218/C218*100,2)</f>
        <v>89.19</v>
      </c>
      <c r="E218" s="208">
        <f>B218-C218</f>
        <v>-40</v>
      </c>
      <c r="I218" s="230">
        <v>20131</v>
      </c>
      <c r="J218" s="208" t="s">
        <v>512</v>
      </c>
    </row>
    <row r="219" s="208" customFormat="1" ht="20.1" customHeight="1" spans="1:10">
      <c r="A219" s="224" t="s">
        <v>198</v>
      </c>
      <c r="B219" s="223">
        <v>219</v>
      </c>
      <c r="C219" s="203">
        <v>370</v>
      </c>
      <c r="D219" s="129">
        <f>ROUND(B219/C219*100,2)</f>
        <v>59.19</v>
      </c>
      <c r="I219" s="230">
        <v>2013101</v>
      </c>
      <c r="J219" s="208" t="s">
        <v>513</v>
      </c>
    </row>
    <row r="220" s="208" customFormat="1" ht="20.1" customHeight="1" spans="1:10">
      <c r="A220" s="220" t="s">
        <v>200</v>
      </c>
      <c r="B220" s="223"/>
      <c r="C220" s="203"/>
      <c r="D220" s="129"/>
      <c r="I220" s="230">
        <v>2013102</v>
      </c>
      <c r="J220" s="208" t="s">
        <v>514</v>
      </c>
    </row>
    <row r="221" s="208" customFormat="1" ht="20.1" customHeight="1" spans="1:10">
      <c r="A221" s="220" t="s">
        <v>184</v>
      </c>
      <c r="B221" s="223"/>
      <c r="C221" s="203"/>
      <c r="D221" s="129"/>
      <c r="E221" s="227" t="s">
        <v>515</v>
      </c>
      <c r="I221" s="230">
        <v>2013103</v>
      </c>
      <c r="J221" s="208" t="s">
        <v>516</v>
      </c>
    </row>
    <row r="222" s="208" customFormat="1" ht="20.1" customHeight="1" spans="1:10">
      <c r="A222" s="220" t="s">
        <v>517</v>
      </c>
      <c r="B222" s="223"/>
      <c r="C222" s="203"/>
      <c r="D222" s="129"/>
      <c r="E222" s="233" t="s">
        <v>518</v>
      </c>
      <c r="I222" s="230">
        <v>2013105</v>
      </c>
      <c r="J222" s="208" t="s">
        <v>519</v>
      </c>
    </row>
    <row r="223" s="208" customFormat="1" ht="20.1" customHeight="1" spans="1:10">
      <c r="A223" s="224" t="s">
        <v>192</v>
      </c>
      <c r="B223" s="223"/>
      <c r="C223" s="203"/>
      <c r="D223" s="129"/>
      <c r="I223" s="230">
        <v>2013150</v>
      </c>
      <c r="J223" s="208" t="s">
        <v>520</v>
      </c>
    </row>
    <row r="224" s="208" customFormat="1" ht="20.1" customHeight="1" spans="1:10">
      <c r="A224" s="224" t="s">
        <v>521</v>
      </c>
      <c r="B224" s="223">
        <v>112</v>
      </c>
      <c r="C224" s="203">
        <v>0</v>
      </c>
      <c r="D224" s="129" t="e">
        <f>ROUND(B224/C224*100,2)</f>
        <v>#DIV/0!</v>
      </c>
      <c r="I224" s="230">
        <v>2013199</v>
      </c>
      <c r="J224" s="208" t="s">
        <v>522</v>
      </c>
    </row>
    <row r="225" s="208" customFormat="1" ht="20.1" customHeight="1" spans="1:10">
      <c r="A225" s="224" t="s">
        <v>523</v>
      </c>
      <c r="B225" s="221">
        <v>298</v>
      </c>
      <c r="C225" s="222">
        <f>SUM(C226:C230)</f>
        <v>188</v>
      </c>
      <c r="D225" s="129">
        <f>ROUND(B225/C225*100,2)</f>
        <v>158.51</v>
      </c>
      <c r="E225" s="208">
        <f>B225-C225</f>
        <v>110</v>
      </c>
      <c r="I225" s="230">
        <v>20132</v>
      </c>
      <c r="J225" s="208" t="s">
        <v>524</v>
      </c>
    </row>
    <row r="226" s="208" customFormat="1" ht="20.1" customHeight="1" spans="1:10">
      <c r="A226" s="220" t="s">
        <v>198</v>
      </c>
      <c r="B226" s="223">
        <v>178</v>
      </c>
      <c r="C226" s="203">
        <v>80</v>
      </c>
      <c r="D226" s="129">
        <f>ROUND(B226/C226*100,2)</f>
        <v>222.5</v>
      </c>
      <c r="I226" s="230">
        <v>2013201</v>
      </c>
      <c r="J226" s="208" t="s">
        <v>525</v>
      </c>
    </row>
    <row r="227" s="208" customFormat="1" ht="20.1" customHeight="1" spans="1:10">
      <c r="A227" s="220" t="s">
        <v>200</v>
      </c>
      <c r="B227" s="223"/>
      <c r="C227" s="203"/>
      <c r="D227" s="129"/>
      <c r="I227" s="230">
        <v>2013202</v>
      </c>
      <c r="J227" s="208" t="s">
        <v>526</v>
      </c>
    </row>
    <row r="228" s="208" customFormat="1" ht="20.1" customHeight="1" spans="1:10">
      <c r="A228" s="220" t="s">
        <v>184</v>
      </c>
      <c r="B228" s="223"/>
      <c r="C228" s="203"/>
      <c r="D228" s="129"/>
      <c r="I228" s="230">
        <v>2013203</v>
      </c>
      <c r="J228" s="208" t="s">
        <v>527</v>
      </c>
    </row>
    <row r="229" s="208" customFormat="1" ht="20.1" customHeight="1" spans="1:10">
      <c r="A229" s="224" t="s">
        <v>192</v>
      </c>
      <c r="B229" s="223"/>
      <c r="C229" s="203"/>
      <c r="D229" s="129"/>
      <c r="I229" s="230">
        <v>2013250</v>
      </c>
      <c r="J229" s="208" t="s">
        <v>528</v>
      </c>
    </row>
    <row r="230" s="208" customFormat="1" ht="20.1" customHeight="1" spans="1:10">
      <c r="A230" s="224" t="s">
        <v>529</v>
      </c>
      <c r="B230" s="223">
        <v>120</v>
      </c>
      <c r="C230" s="203">
        <v>108</v>
      </c>
      <c r="D230" s="129">
        <f>ROUND(B230/C230*100,2)</f>
        <v>111.11</v>
      </c>
      <c r="I230" s="230">
        <v>2013299</v>
      </c>
      <c r="J230" s="208" t="s">
        <v>530</v>
      </c>
    </row>
    <row r="231" s="208" customFormat="1" ht="20.1" customHeight="1" spans="1:10">
      <c r="A231" s="224" t="s">
        <v>531</v>
      </c>
      <c r="B231" s="221">
        <v>224</v>
      </c>
      <c r="C231" s="222">
        <f>SUM(C232:C236)</f>
        <v>173</v>
      </c>
      <c r="D231" s="129">
        <f>ROUND(B231/C231*100,2)</f>
        <v>129.48</v>
      </c>
      <c r="E231" s="208">
        <f>B231-C231</f>
        <v>51</v>
      </c>
      <c r="I231" s="230">
        <v>20133</v>
      </c>
      <c r="J231" s="208" t="s">
        <v>532</v>
      </c>
    </row>
    <row r="232" s="208" customFormat="1" ht="20.1" customHeight="1" spans="1:10">
      <c r="A232" s="225" t="s">
        <v>198</v>
      </c>
      <c r="B232" s="223">
        <v>182</v>
      </c>
      <c r="C232" s="203">
        <v>173</v>
      </c>
      <c r="D232" s="129">
        <f>ROUND(B232/C232*100,2)</f>
        <v>105.2</v>
      </c>
      <c r="I232" s="230">
        <v>2013301</v>
      </c>
      <c r="J232" s="208" t="s">
        <v>533</v>
      </c>
    </row>
    <row r="233" s="208" customFormat="1" ht="20.1" customHeight="1" spans="1:10">
      <c r="A233" s="220" t="s">
        <v>200</v>
      </c>
      <c r="B233" s="223"/>
      <c r="C233" s="203"/>
      <c r="D233" s="129"/>
      <c r="I233" s="230">
        <v>2013302</v>
      </c>
      <c r="J233" s="208" t="s">
        <v>534</v>
      </c>
    </row>
    <row r="234" s="208" customFormat="1" ht="20.1" customHeight="1" spans="1:10">
      <c r="A234" s="220" t="s">
        <v>184</v>
      </c>
      <c r="B234" s="223"/>
      <c r="C234" s="203"/>
      <c r="D234" s="129"/>
      <c r="I234" s="230">
        <v>2013303</v>
      </c>
      <c r="J234" s="208" t="s">
        <v>535</v>
      </c>
    </row>
    <row r="235" s="208" customFormat="1" ht="20.1" customHeight="1" spans="1:10">
      <c r="A235" s="220" t="s">
        <v>192</v>
      </c>
      <c r="B235" s="223"/>
      <c r="C235" s="203"/>
      <c r="D235" s="129"/>
      <c r="I235" s="230">
        <v>2013350</v>
      </c>
      <c r="J235" s="208" t="s">
        <v>536</v>
      </c>
    </row>
    <row r="236" s="208" customFormat="1" ht="20.1" customHeight="1" spans="1:10">
      <c r="A236" s="224" t="s">
        <v>537</v>
      </c>
      <c r="B236" s="223">
        <v>42</v>
      </c>
      <c r="C236" s="203">
        <v>0</v>
      </c>
      <c r="D236" s="129" t="e">
        <f>ROUND(B236/C236*100,2)</f>
        <v>#DIV/0!</v>
      </c>
      <c r="I236" s="230">
        <v>2013399</v>
      </c>
      <c r="J236" s="208" t="s">
        <v>538</v>
      </c>
    </row>
    <row r="237" s="208" customFormat="1" ht="20.1" customHeight="1" spans="1:10">
      <c r="A237" s="224" t="s">
        <v>539</v>
      </c>
      <c r="B237" s="221">
        <v>187</v>
      </c>
      <c r="C237" s="222">
        <f>SUM(C238:C242)</f>
        <v>150</v>
      </c>
      <c r="D237" s="129">
        <f>ROUND(B237/C237*100,2)</f>
        <v>124.67</v>
      </c>
      <c r="E237" s="208">
        <f>B237-C237</f>
        <v>37</v>
      </c>
      <c r="I237" s="230">
        <v>20134</v>
      </c>
      <c r="J237" s="208" t="s">
        <v>540</v>
      </c>
    </row>
    <row r="238" s="208" customFormat="1" ht="20.1" customHeight="1" spans="1:10">
      <c r="A238" s="224" t="s">
        <v>198</v>
      </c>
      <c r="B238" s="223">
        <v>187</v>
      </c>
      <c r="C238" s="203">
        <v>150</v>
      </c>
      <c r="D238" s="129">
        <f>ROUND(B238/C238*100,2)</f>
        <v>124.67</v>
      </c>
      <c r="I238" s="230">
        <v>2013401</v>
      </c>
      <c r="J238" s="208" t="s">
        <v>541</v>
      </c>
    </row>
    <row r="239" s="208" customFormat="1" ht="20.1" customHeight="1" spans="1:10">
      <c r="A239" s="220" t="s">
        <v>200</v>
      </c>
      <c r="B239" s="223"/>
      <c r="C239" s="203"/>
      <c r="D239" s="129"/>
      <c r="I239" s="230">
        <v>2013402</v>
      </c>
      <c r="J239" s="208" t="s">
        <v>542</v>
      </c>
    </row>
    <row r="240" s="208" customFormat="1" ht="20.1" customHeight="1" spans="1:10">
      <c r="A240" s="220" t="s">
        <v>184</v>
      </c>
      <c r="B240" s="223"/>
      <c r="C240" s="203"/>
      <c r="D240" s="129"/>
      <c r="I240" s="230">
        <v>2013403</v>
      </c>
      <c r="J240" s="208" t="s">
        <v>543</v>
      </c>
    </row>
    <row r="241" s="208" customFormat="1" ht="20.1" customHeight="1" spans="1:10">
      <c r="A241" s="220" t="s">
        <v>192</v>
      </c>
      <c r="B241" s="223"/>
      <c r="C241" s="203"/>
      <c r="D241" s="129"/>
      <c r="I241" s="230">
        <v>2013450</v>
      </c>
      <c r="J241" s="208" t="s">
        <v>544</v>
      </c>
    </row>
    <row r="242" s="208" customFormat="1" ht="20.1" customHeight="1" spans="1:10">
      <c r="A242" s="224" t="s">
        <v>545</v>
      </c>
      <c r="B242" s="223"/>
      <c r="C242" s="203">
        <v>0</v>
      </c>
      <c r="D242" s="129" t="e">
        <f>ROUND(B242/C242*100,2)</f>
        <v>#DIV/0!</v>
      </c>
      <c r="I242" s="230">
        <v>2013499</v>
      </c>
      <c r="J242" s="208" t="s">
        <v>546</v>
      </c>
    </row>
    <row r="243" s="208" customFormat="1" ht="20.1" customHeight="1" spans="1:10">
      <c r="A243" s="224" t="s">
        <v>547</v>
      </c>
      <c r="B243" s="221"/>
      <c r="C243" s="222">
        <f>SUM(C244:C248)</f>
        <v>0</v>
      </c>
      <c r="D243" s="129"/>
      <c r="E243" s="208">
        <f>B243-C243</f>
        <v>0</v>
      </c>
      <c r="I243" s="230">
        <v>20135</v>
      </c>
      <c r="J243" s="208" t="s">
        <v>548</v>
      </c>
    </row>
    <row r="244" s="208" customFormat="1" ht="20.1" customHeight="1" spans="1:10">
      <c r="A244" s="224" t="s">
        <v>198</v>
      </c>
      <c r="B244" s="223"/>
      <c r="C244" s="203"/>
      <c r="D244" s="129"/>
      <c r="I244" s="230">
        <v>2013501</v>
      </c>
      <c r="J244" s="208" t="s">
        <v>549</v>
      </c>
    </row>
    <row r="245" s="208" customFormat="1" ht="20.1" customHeight="1" spans="1:10">
      <c r="A245" s="225" t="s">
        <v>200</v>
      </c>
      <c r="B245" s="223"/>
      <c r="C245" s="203"/>
      <c r="D245" s="129"/>
      <c r="I245" s="230">
        <v>2013502</v>
      </c>
      <c r="J245" s="208" t="s">
        <v>550</v>
      </c>
    </row>
    <row r="246" s="208" customFormat="1" ht="20.1" customHeight="1" spans="1:10">
      <c r="A246" s="220" t="s">
        <v>184</v>
      </c>
      <c r="B246" s="223"/>
      <c r="C246" s="203"/>
      <c r="D246" s="129"/>
      <c r="I246" s="230">
        <v>2013503</v>
      </c>
      <c r="J246" s="208" t="s">
        <v>551</v>
      </c>
    </row>
    <row r="247" s="208" customFormat="1" ht="20.1" customHeight="1" spans="1:10">
      <c r="A247" s="220" t="s">
        <v>192</v>
      </c>
      <c r="B247" s="223"/>
      <c r="C247" s="203"/>
      <c r="D247" s="129"/>
      <c r="I247" s="230">
        <v>2013550</v>
      </c>
      <c r="J247" s="208" t="s">
        <v>552</v>
      </c>
    </row>
    <row r="248" s="208" customFormat="1" ht="20.1" customHeight="1" spans="1:10">
      <c r="A248" s="220" t="s">
        <v>553</v>
      </c>
      <c r="B248" s="223"/>
      <c r="C248" s="203"/>
      <c r="D248" s="129"/>
      <c r="I248" s="230">
        <v>2013599</v>
      </c>
      <c r="J248" s="208" t="s">
        <v>554</v>
      </c>
    </row>
    <row r="249" s="208" customFormat="1" ht="20.1" customHeight="1" spans="1:10">
      <c r="A249" s="224" t="s">
        <v>555</v>
      </c>
      <c r="B249" s="221"/>
      <c r="C249" s="222">
        <f>SUM(C250:C254)</f>
        <v>0</v>
      </c>
      <c r="D249" s="129" t="e">
        <f>ROUND(B249/C249*100,2)</f>
        <v>#DIV/0!</v>
      </c>
      <c r="E249" s="208">
        <f>B249-C249</f>
        <v>0</v>
      </c>
      <c r="I249" s="230">
        <v>20136</v>
      </c>
      <c r="J249" s="208" t="s">
        <v>556</v>
      </c>
    </row>
    <row r="250" s="208" customFormat="1" ht="20.1" customHeight="1" spans="1:10">
      <c r="A250" s="224" t="s">
        <v>198</v>
      </c>
      <c r="B250" s="223"/>
      <c r="C250" s="203">
        <v>0</v>
      </c>
      <c r="D250" s="129" t="e">
        <f>ROUND(B250/C250*100,2)</f>
        <v>#DIV/0!</v>
      </c>
      <c r="I250" s="230">
        <v>2013601</v>
      </c>
      <c r="J250" s="208" t="s">
        <v>557</v>
      </c>
    </row>
    <row r="251" s="208" customFormat="1" ht="20.1" customHeight="1" spans="1:10">
      <c r="A251" s="224" t="s">
        <v>200</v>
      </c>
      <c r="B251" s="223"/>
      <c r="C251" s="203"/>
      <c r="D251" s="129"/>
      <c r="E251" s="227" t="s">
        <v>558</v>
      </c>
      <c r="I251" s="230">
        <v>2013602</v>
      </c>
      <c r="J251" s="208" t="s">
        <v>559</v>
      </c>
    </row>
    <row r="252" s="208" customFormat="1" ht="20.1" customHeight="1" spans="1:10">
      <c r="A252" s="220" t="s">
        <v>184</v>
      </c>
      <c r="B252" s="223"/>
      <c r="C252" s="203"/>
      <c r="D252" s="129"/>
      <c r="E252" s="227" t="s">
        <v>560</v>
      </c>
      <c r="I252" s="230">
        <v>2013603</v>
      </c>
      <c r="J252" s="208" t="s">
        <v>561</v>
      </c>
    </row>
    <row r="253" s="208" customFormat="1" ht="20.1" customHeight="1" spans="1:10">
      <c r="A253" s="220" t="s">
        <v>192</v>
      </c>
      <c r="B253" s="223"/>
      <c r="C253" s="203"/>
      <c r="D253" s="129"/>
      <c r="I253" s="230">
        <v>2013650</v>
      </c>
      <c r="J253" s="208" t="s">
        <v>562</v>
      </c>
    </row>
    <row r="254" s="208" customFormat="1" ht="20.1" customHeight="1" spans="1:10">
      <c r="A254" s="220" t="s">
        <v>563</v>
      </c>
      <c r="B254" s="223"/>
      <c r="C254" s="203">
        <v>0</v>
      </c>
      <c r="D254" s="129" t="e">
        <f>ROUND(B254/C254*100,2)</f>
        <v>#DIV/0!</v>
      </c>
      <c r="I254" s="230">
        <v>2013699</v>
      </c>
      <c r="J254" s="208" t="s">
        <v>564</v>
      </c>
    </row>
    <row r="255" s="208" customFormat="1" ht="20.1" customHeight="1" spans="1:10">
      <c r="A255" s="234" t="s">
        <v>565</v>
      </c>
      <c r="B255" s="235"/>
      <c r="C255" s="199">
        <f>SUM(C256:C257)</f>
        <v>416</v>
      </c>
      <c r="D255" s="129">
        <f>ROUND(B255/C255*100,2)</f>
        <v>0</v>
      </c>
      <c r="E255" s="236">
        <f>B255-C255</f>
        <v>-416</v>
      </c>
      <c r="I255" s="230">
        <v>20199</v>
      </c>
      <c r="J255" s="208" t="s">
        <v>566</v>
      </c>
    </row>
    <row r="256" s="208" customFormat="1" ht="20.1" customHeight="1" spans="1:10">
      <c r="A256" s="224" t="s">
        <v>567</v>
      </c>
      <c r="B256" s="223"/>
      <c r="C256" s="203"/>
      <c r="D256" s="129"/>
      <c r="E256" s="231" t="s">
        <v>568</v>
      </c>
      <c r="I256" s="230">
        <v>2019901</v>
      </c>
      <c r="J256" s="208" t="s">
        <v>569</v>
      </c>
    </row>
    <row r="257" s="208" customFormat="1" ht="20.1" customHeight="1" spans="1:10">
      <c r="A257" s="224" t="s">
        <v>570</v>
      </c>
      <c r="B257" s="223"/>
      <c r="C257" s="203">
        <v>416</v>
      </c>
      <c r="D257" s="129">
        <f>ROUND(B257/C257*100,2)</f>
        <v>0</v>
      </c>
      <c r="I257" s="230">
        <v>2019999</v>
      </c>
      <c r="J257" s="208" t="s">
        <v>566</v>
      </c>
    </row>
    <row r="258" s="208" customFormat="1" ht="20.1" customHeight="1" spans="1:10">
      <c r="A258" s="114" t="s">
        <v>106</v>
      </c>
      <c r="B258" s="218"/>
      <c r="C258" s="219">
        <f>SUM(C259:C260)</f>
        <v>0</v>
      </c>
      <c r="D258" s="129"/>
      <c r="E258" s="208">
        <f>'附表1-2'!B6</f>
        <v>0</v>
      </c>
      <c r="F258" s="208">
        <f>B258-E258</f>
        <v>0</v>
      </c>
      <c r="H258" s="208">
        <f>C258-G258</f>
        <v>0</v>
      </c>
      <c r="I258" s="230">
        <v>202</v>
      </c>
      <c r="J258" s="208" t="s">
        <v>571</v>
      </c>
    </row>
    <row r="259" s="208" customFormat="1" ht="20.1" customHeight="1" spans="1:10">
      <c r="A259" s="220" t="s">
        <v>572</v>
      </c>
      <c r="B259" s="223"/>
      <c r="C259" s="203"/>
      <c r="D259" s="129"/>
      <c r="I259" s="230">
        <v>20205</v>
      </c>
      <c r="J259" s="208" t="s">
        <v>573</v>
      </c>
    </row>
    <row r="260" s="208" customFormat="1" ht="20.1" customHeight="1" spans="1:10">
      <c r="A260" s="220" t="s">
        <v>574</v>
      </c>
      <c r="B260" s="223"/>
      <c r="C260" s="203"/>
      <c r="D260" s="129"/>
      <c r="I260" s="230">
        <v>20299</v>
      </c>
      <c r="J260" s="208" t="s">
        <v>575</v>
      </c>
    </row>
    <row r="261" s="208" customFormat="1" ht="20.1" customHeight="1" spans="1:10">
      <c r="A261" s="114" t="s">
        <v>107</v>
      </c>
      <c r="B261" s="218">
        <v>82</v>
      </c>
      <c r="C261" s="219">
        <f>SUM(C264,C273,C262)</f>
        <v>46</v>
      </c>
      <c r="D261" s="129">
        <f t="shared" ref="D261:D267" si="0">ROUND(B261/C261*100,2)</f>
        <v>178.26</v>
      </c>
      <c r="E261" s="208">
        <v>259</v>
      </c>
      <c r="F261" s="208">
        <f>B261-E261</f>
        <v>-177</v>
      </c>
      <c r="G261" s="208">
        <v>237</v>
      </c>
      <c r="H261" s="208">
        <f>C261-G261</f>
        <v>-191</v>
      </c>
      <c r="I261" s="230">
        <v>203</v>
      </c>
      <c r="J261" s="208" t="s">
        <v>576</v>
      </c>
    </row>
    <row r="262" s="208" customFormat="1" ht="20.1" customHeight="1" spans="1:10">
      <c r="A262" s="224" t="s">
        <v>577</v>
      </c>
      <c r="B262" s="235"/>
      <c r="C262" s="199">
        <f>C263</f>
        <v>0</v>
      </c>
      <c r="D262" s="129" t="e">
        <f t="shared" si="0"/>
        <v>#DIV/0!</v>
      </c>
      <c r="E262" s="208">
        <f>B262-C262</f>
        <v>0</v>
      </c>
      <c r="I262" s="230">
        <v>20301</v>
      </c>
      <c r="J262" s="231" t="s">
        <v>578</v>
      </c>
    </row>
    <row r="263" s="208" customFormat="1" ht="20.1" customHeight="1" spans="1:10">
      <c r="A263" s="224" t="s">
        <v>579</v>
      </c>
      <c r="B263" s="228"/>
      <c r="C263" s="194">
        <v>0</v>
      </c>
      <c r="D263" s="129" t="e">
        <f t="shared" si="0"/>
        <v>#DIV/0!</v>
      </c>
      <c r="I263" s="230">
        <v>2030101</v>
      </c>
      <c r="J263" s="231" t="s">
        <v>578</v>
      </c>
    </row>
    <row r="264" s="208" customFormat="1" ht="20.1" customHeight="1" spans="1:10">
      <c r="A264" s="224" t="s">
        <v>580</v>
      </c>
      <c r="B264" s="221">
        <v>82</v>
      </c>
      <c r="C264" s="222">
        <f>SUM(C265:C272)</f>
        <v>46</v>
      </c>
      <c r="D264" s="129">
        <f t="shared" si="0"/>
        <v>178.26</v>
      </c>
      <c r="E264" s="208">
        <f>B264-C264</f>
        <v>36</v>
      </c>
      <c r="I264" s="230">
        <v>20306</v>
      </c>
      <c r="J264" s="208" t="s">
        <v>581</v>
      </c>
    </row>
    <row r="265" s="208" customFormat="1" ht="20.1" customHeight="1" spans="1:10">
      <c r="A265" s="224" t="s">
        <v>582</v>
      </c>
      <c r="B265" s="223">
        <v>15</v>
      </c>
      <c r="C265" s="203">
        <v>15</v>
      </c>
      <c r="D265" s="129">
        <f t="shared" si="0"/>
        <v>100</v>
      </c>
      <c r="I265" s="230">
        <v>2030601</v>
      </c>
      <c r="J265" s="208" t="s">
        <v>583</v>
      </c>
    </row>
    <row r="266" s="208" customFormat="1" ht="20.1" customHeight="1" spans="1:10">
      <c r="A266" s="220" t="s">
        <v>584</v>
      </c>
      <c r="B266" s="223"/>
      <c r="C266" s="203">
        <v>0</v>
      </c>
      <c r="D266" s="129" t="e">
        <f t="shared" si="0"/>
        <v>#DIV/0!</v>
      </c>
      <c r="I266" s="230">
        <v>2030602</v>
      </c>
      <c r="J266" s="208" t="s">
        <v>585</v>
      </c>
    </row>
    <row r="267" s="208" customFormat="1" ht="20.1" customHeight="1" spans="1:10">
      <c r="A267" s="220" t="s">
        <v>586</v>
      </c>
      <c r="B267" s="223">
        <v>55</v>
      </c>
      <c r="C267" s="203">
        <v>21</v>
      </c>
      <c r="D267" s="129">
        <f t="shared" si="0"/>
        <v>261.9</v>
      </c>
      <c r="I267" s="230">
        <v>2030603</v>
      </c>
      <c r="J267" s="208" t="s">
        <v>587</v>
      </c>
    </row>
    <row r="268" s="208" customFormat="1" ht="20.1" customHeight="1" spans="1:10">
      <c r="A268" s="220" t="s">
        <v>588</v>
      </c>
      <c r="B268" s="223"/>
      <c r="C268" s="203"/>
      <c r="D268" s="129"/>
      <c r="I268" s="230">
        <v>2030604</v>
      </c>
      <c r="J268" s="208" t="s">
        <v>589</v>
      </c>
    </row>
    <row r="269" s="208" customFormat="1" ht="20.1" customHeight="1" spans="1:10">
      <c r="A269" s="224" t="s">
        <v>590</v>
      </c>
      <c r="B269" s="223"/>
      <c r="C269" s="203"/>
      <c r="D269" s="129"/>
      <c r="I269" s="230">
        <v>2030605</v>
      </c>
      <c r="J269" s="208" t="s">
        <v>591</v>
      </c>
    </row>
    <row r="270" s="208" customFormat="1" ht="20.1" customHeight="1" spans="1:10">
      <c r="A270" s="224" t="s">
        <v>592</v>
      </c>
      <c r="B270" s="223"/>
      <c r="C270" s="203"/>
      <c r="D270" s="129"/>
      <c r="I270" s="230">
        <v>2030606</v>
      </c>
      <c r="J270" s="208" t="s">
        <v>593</v>
      </c>
    </row>
    <row r="271" s="208" customFormat="1" ht="20.1" customHeight="1" spans="1:10">
      <c r="A271" s="224" t="s">
        <v>594</v>
      </c>
      <c r="B271" s="223">
        <v>8</v>
      </c>
      <c r="C271" s="203">
        <v>6</v>
      </c>
      <c r="D271" s="129"/>
      <c r="I271" s="230">
        <v>2030607</v>
      </c>
      <c r="J271" s="208" t="s">
        <v>595</v>
      </c>
    </row>
    <row r="272" s="208" customFormat="1" ht="20.1" customHeight="1" spans="1:10">
      <c r="A272" s="224" t="s">
        <v>596</v>
      </c>
      <c r="B272" s="223">
        <v>4</v>
      </c>
      <c r="C272" s="203">
        <v>4</v>
      </c>
      <c r="D272" s="129"/>
      <c r="I272" s="230">
        <v>2030699</v>
      </c>
      <c r="J272" s="208" t="s">
        <v>597</v>
      </c>
    </row>
    <row r="273" s="208" customFormat="1" ht="20.1" customHeight="1" spans="1:10">
      <c r="A273" s="224" t="s">
        <v>598</v>
      </c>
      <c r="B273" s="237"/>
      <c r="C273" s="198"/>
      <c r="D273" s="129"/>
      <c r="I273" s="230">
        <v>2039901</v>
      </c>
      <c r="J273" s="208" t="s">
        <v>599</v>
      </c>
    </row>
    <row r="274" s="208" customFormat="1" ht="20.1" customHeight="1" spans="1:10">
      <c r="A274" s="114" t="s">
        <v>108</v>
      </c>
      <c r="B274" s="218">
        <v>4781</v>
      </c>
      <c r="C274" s="219">
        <f>SUM(C275,C285,C307,C314,C326,C335,C349,C358,C367,C375,C383,C392)</f>
        <v>5088</v>
      </c>
      <c r="D274" s="129">
        <f>ROUND(B274/C274*100,2)</f>
        <v>93.97</v>
      </c>
      <c r="E274" s="208">
        <v>4882</v>
      </c>
      <c r="F274" s="208">
        <f>B274-E274</f>
        <v>-101</v>
      </c>
      <c r="G274" s="208">
        <v>4470</v>
      </c>
      <c r="H274" s="208">
        <f>C274-G274</f>
        <v>618</v>
      </c>
      <c r="I274" s="230">
        <v>204</v>
      </c>
      <c r="J274" s="208" t="s">
        <v>600</v>
      </c>
    </row>
    <row r="275" s="208" customFormat="1" ht="20.1" customHeight="1" spans="1:10">
      <c r="A275" s="220" t="s">
        <v>601</v>
      </c>
      <c r="B275" s="221">
        <v>489</v>
      </c>
      <c r="C275" s="222">
        <f>SUM(C276:C284)</f>
        <v>435</v>
      </c>
      <c r="D275" s="129">
        <f>ROUND(B275/C275*100,2)</f>
        <v>112.41</v>
      </c>
      <c r="E275" s="208">
        <f>B275-C275</f>
        <v>54</v>
      </c>
      <c r="I275" s="230">
        <v>20401</v>
      </c>
      <c r="J275" s="208" t="s">
        <v>602</v>
      </c>
    </row>
    <row r="276" s="208" customFormat="1" ht="20.1" customHeight="1" spans="1:10">
      <c r="A276" s="220" t="s">
        <v>603</v>
      </c>
      <c r="B276" s="223">
        <v>17</v>
      </c>
      <c r="C276" s="203">
        <v>15</v>
      </c>
      <c r="D276" s="129"/>
      <c r="I276" s="230">
        <v>2040101</v>
      </c>
      <c r="J276" s="208" t="s">
        <v>604</v>
      </c>
    </row>
    <row r="277" s="208" customFormat="1" ht="20.1" customHeight="1" spans="1:10">
      <c r="A277" s="220" t="s">
        <v>605</v>
      </c>
      <c r="B277" s="223"/>
      <c r="C277" s="203"/>
      <c r="D277" s="129"/>
      <c r="I277" s="230">
        <v>2040102</v>
      </c>
      <c r="J277" s="208" t="s">
        <v>606</v>
      </c>
    </row>
    <row r="278" s="208" customFormat="1" ht="20.1" customHeight="1" spans="1:10">
      <c r="A278" s="224" t="s">
        <v>607</v>
      </c>
      <c r="B278" s="223">
        <v>472</v>
      </c>
      <c r="C278" s="203">
        <v>420</v>
      </c>
      <c r="D278" s="129">
        <f>ROUND(B278/C278*100,2)</f>
        <v>112.38</v>
      </c>
      <c r="I278" s="230">
        <v>2040103</v>
      </c>
      <c r="J278" s="208" t="s">
        <v>608</v>
      </c>
    </row>
    <row r="279" s="208" customFormat="1" ht="20.1" customHeight="1" spans="1:10">
      <c r="A279" s="224" t="s">
        <v>609</v>
      </c>
      <c r="B279" s="223"/>
      <c r="C279" s="203"/>
      <c r="D279" s="129"/>
      <c r="I279" s="230">
        <v>2040104</v>
      </c>
      <c r="J279" s="208" t="s">
        <v>610</v>
      </c>
    </row>
    <row r="280" s="208" customFormat="1" ht="20.1" customHeight="1" spans="1:10">
      <c r="A280" s="224" t="s">
        <v>611</v>
      </c>
      <c r="B280" s="223"/>
      <c r="C280" s="203"/>
      <c r="D280" s="129"/>
      <c r="I280" s="230">
        <v>2040105</v>
      </c>
      <c r="J280" s="208" t="s">
        <v>612</v>
      </c>
    </row>
    <row r="281" s="208" customFormat="1" ht="20.1" customHeight="1" spans="1:10">
      <c r="A281" s="220" t="s">
        <v>613</v>
      </c>
      <c r="B281" s="223"/>
      <c r="C281" s="203"/>
      <c r="D281" s="129"/>
      <c r="I281" s="230">
        <v>2040106</v>
      </c>
      <c r="J281" s="208" t="s">
        <v>614</v>
      </c>
    </row>
    <row r="282" s="208" customFormat="1" ht="20.1" customHeight="1" spans="1:10">
      <c r="A282" s="220" t="s">
        <v>615</v>
      </c>
      <c r="B282" s="223"/>
      <c r="C282" s="203"/>
      <c r="D282" s="129"/>
      <c r="I282" s="230">
        <v>2040107</v>
      </c>
      <c r="J282" s="208" t="s">
        <v>616</v>
      </c>
    </row>
    <row r="283" s="208" customFormat="1" ht="20.1" customHeight="1" spans="1:10">
      <c r="A283" s="220" t="s">
        <v>617</v>
      </c>
      <c r="B283" s="223"/>
      <c r="C283" s="203">
        <v>0</v>
      </c>
      <c r="D283" s="129" t="e">
        <f>ROUND(B283/C283*100,2)</f>
        <v>#DIV/0!</v>
      </c>
      <c r="I283" s="230">
        <v>2040108</v>
      </c>
      <c r="J283" s="208" t="s">
        <v>618</v>
      </c>
    </row>
    <row r="284" s="208" customFormat="1" ht="20.1" customHeight="1" spans="1:10">
      <c r="A284" s="224" t="s">
        <v>619</v>
      </c>
      <c r="B284" s="223"/>
      <c r="C284" s="203">
        <v>0</v>
      </c>
      <c r="D284" s="129" t="e">
        <f>ROUND(B284/C284*100,2)</f>
        <v>#DIV/0!</v>
      </c>
      <c r="I284" s="230">
        <v>2040199</v>
      </c>
      <c r="J284" s="208" t="s">
        <v>620</v>
      </c>
    </row>
    <row r="285" s="208" customFormat="1" ht="20.1" customHeight="1" spans="1:10">
      <c r="A285" s="224" t="s">
        <v>621</v>
      </c>
      <c r="B285" s="221">
        <v>3274</v>
      </c>
      <c r="C285" s="222">
        <f>SUM(C286:C306)</f>
        <v>2451</v>
      </c>
      <c r="D285" s="129">
        <f>ROUND(B285/C285*100,2)</f>
        <v>133.58</v>
      </c>
      <c r="E285" s="208">
        <f>B285-C285</f>
        <v>823</v>
      </c>
      <c r="I285" s="230">
        <v>20402</v>
      </c>
      <c r="J285" s="208" t="s">
        <v>622</v>
      </c>
    </row>
    <row r="286" s="208" customFormat="1" ht="20.1" customHeight="1" spans="1:10">
      <c r="A286" s="224" t="s">
        <v>198</v>
      </c>
      <c r="B286" s="223">
        <v>3137</v>
      </c>
      <c r="C286" s="203">
        <v>1867</v>
      </c>
      <c r="D286" s="129">
        <f>ROUND(B286/C286*100,2)</f>
        <v>168.02</v>
      </c>
      <c r="I286" s="230">
        <v>2040201</v>
      </c>
      <c r="J286" s="208" t="s">
        <v>623</v>
      </c>
    </row>
    <row r="287" s="208" customFormat="1" ht="20.1" customHeight="1" spans="1:10">
      <c r="A287" s="225" t="s">
        <v>200</v>
      </c>
      <c r="B287" s="223"/>
      <c r="C287" s="203"/>
      <c r="D287" s="129"/>
      <c r="I287" s="230">
        <v>2040202</v>
      </c>
      <c r="J287" s="208" t="s">
        <v>624</v>
      </c>
    </row>
    <row r="288" s="208" customFormat="1" ht="20.1" customHeight="1" spans="1:10">
      <c r="A288" s="220" t="s">
        <v>184</v>
      </c>
      <c r="B288" s="223"/>
      <c r="C288" s="203"/>
      <c r="D288" s="129"/>
      <c r="I288" s="230">
        <v>2040203</v>
      </c>
      <c r="J288" s="208" t="s">
        <v>625</v>
      </c>
    </row>
    <row r="289" s="208" customFormat="1" ht="20.1" customHeight="1" spans="1:10">
      <c r="A289" s="220" t="s">
        <v>626</v>
      </c>
      <c r="B289" s="223"/>
      <c r="C289" s="203">
        <v>208</v>
      </c>
      <c r="D289" s="129">
        <f>ROUND(B289/C289*100,2)</f>
        <v>0</v>
      </c>
      <c r="I289" s="230">
        <v>2040204</v>
      </c>
      <c r="J289" s="208" t="s">
        <v>627</v>
      </c>
    </row>
    <row r="290" s="208" customFormat="1" ht="20.1" customHeight="1" spans="1:10">
      <c r="A290" s="220" t="s">
        <v>628</v>
      </c>
      <c r="B290" s="223"/>
      <c r="C290" s="203"/>
      <c r="D290" s="129"/>
      <c r="I290" s="230">
        <v>2040205</v>
      </c>
      <c r="J290" s="208" t="s">
        <v>629</v>
      </c>
    </row>
    <row r="291" s="208" customFormat="1" ht="20.1" customHeight="1" spans="1:10">
      <c r="A291" s="224" t="s">
        <v>630</v>
      </c>
      <c r="B291" s="223"/>
      <c r="C291" s="203"/>
      <c r="D291" s="129"/>
      <c r="I291" s="230">
        <v>2040206</v>
      </c>
      <c r="J291" s="208" t="s">
        <v>631</v>
      </c>
    </row>
    <row r="292" s="208" customFormat="1" ht="20.1" customHeight="1" spans="1:10">
      <c r="A292" s="224" t="s">
        <v>632</v>
      </c>
      <c r="B292" s="223"/>
      <c r="C292" s="203"/>
      <c r="D292" s="129"/>
      <c r="I292" s="230">
        <v>2040207</v>
      </c>
      <c r="J292" s="208" t="s">
        <v>633</v>
      </c>
    </row>
    <row r="293" s="208" customFormat="1" ht="20.1" customHeight="1" spans="1:10">
      <c r="A293" s="224" t="s">
        <v>634</v>
      </c>
      <c r="B293" s="223"/>
      <c r="C293" s="203"/>
      <c r="D293" s="129"/>
      <c r="I293" s="238">
        <v>2040208</v>
      </c>
      <c r="J293" s="210" t="s">
        <v>635</v>
      </c>
    </row>
    <row r="294" s="208" customFormat="1" ht="20.1" customHeight="1" spans="1:10">
      <c r="A294" s="220" t="s">
        <v>636</v>
      </c>
      <c r="B294" s="223"/>
      <c r="C294" s="203"/>
      <c r="D294" s="129"/>
      <c r="I294" s="238">
        <v>2040209</v>
      </c>
      <c r="J294" s="210" t="s">
        <v>637</v>
      </c>
    </row>
    <row r="295" s="208" customFormat="1" ht="20.1" customHeight="1" spans="1:11">
      <c r="A295" s="220" t="s">
        <v>638</v>
      </c>
      <c r="B295" s="223"/>
      <c r="C295" s="203"/>
      <c r="D295" s="129"/>
      <c r="I295" s="238">
        <v>2040210</v>
      </c>
      <c r="J295" s="210" t="s">
        <v>639</v>
      </c>
      <c r="K295" s="210"/>
    </row>
    <row r="296" s="208" customFormat="1" ht="20.1" customHeight="1" spans="1:11">
      <c r="A296" s="220" t="s">
        <v>640</v>
      </c>
      <c r="B296" s="223"/>
      <c r="C296" s="203"/>
      <c r="D296" s="129" t="e">
        <f>ROUND(B296/C296*100,2)</f>
        <v>#DIV/0!</v>
      </c>
      <c r="I296" s="238">
        <v>2040211</v>
      </c>
      <c r="J296" s="210" t="s">
        <v>641</v>
      </c>
      <c r="K296" s="210"/>
    </row>
    <row r="297" s="208" customFormat="1" ht="20.1" customHeight="1" spans="1:11">
      <c r="A297" s="224" t="s">
        <v>642</v>
      </c>
      <c r="B297" s="223"/>
      <c r="C297" s="203">
        <v>146</v>
      </c>
      <c r="D297" s="129"/>
      <c r="I297" s="238">
        <v>2040212</v>
      </c>
      <c r="J297" s="210" t="s">
        <v>643</v>
      </c>
      <c r="K297" s="210"/>
    </row>
    <row r="298" s="208" customFormat="1" ht="20.1" customHeight="1" spans="1:11">
      <c r="A298" s="224" t="s">
        <v>644</v>
      </c>
      <c r="B298" s="223"/>
      <c r="C298" s="203">
        <v>0</v>
      </c>
      <c r="D298" s="129" t="e">
        <f>ROUND(B298/C298*100,2)</f>
        <v>#DIV/0!</v>
      </c>
      <c r="I298" s="238">
        <v>2040213</v>
      </c>
      <c r="J298" s="210" t="s">
        <v>645</v>
      </c>
      <c r="K298" s="210"/>
    </row>
    <row r="299" s="208" customFormat="1" ht="20.1" customHeight="1" spans="1:11">
      <c r="A299" s="224" t="s">
        <v>646</v>
      </c>
      <c r="B299" s="223"/>
      <c r="C299" s="203"/>
      <c r="D299" s="129"/>
      <c r="I299" s="238">
        <v>2040214</v>
      </c>
      <c r="J299" s="210" t="s">
        <v>647</v>
      </c>
      <c r="K299" s="210"/>
    </row>
    <row r="300" s="208" customFormat="1" ht="20.1" customHeight="1" spans="1:11">
      <c r="A300" s="225" t="s">
        <v>648</v>
      </c>
      <c r="B300" s="223"/>
      <c r="C300" s="203"/>
      <c r="D300" s="129"/>
      <c r="I300" s="238">
        <v>2040215</v>
      </c>
      <c r="J300" s="210" t="s">
        <v>649</v>
      </c>
      <c r="K300" s="210"/>
    </row>
    <row r="301" s="208" customFormat="1" ht="20.1" customHeight="1" spans="1:11">
      <c r="A301" s="220" t="s">
        <v>650</v>
      </c>
      <c r="B301" s="223"/>
      <c r="C301" s="203"/>
      <c r="D301" s="129"/>
      <c r="I301" s="238">
        <v>2040216</v>
      </c>
      <c r="J301" s="210" t="s">
        <v>651</v>
      </c>
      <c r="K301" s="210"/>
    </row>
    <row r="302" s="208" customFormat="1" ht="20.1" customHeight="1" spans="1:11">
      <c r="A302" s="220" t="s">
        <v>652</v>
      </c>
      <c r="B302" s="223">
        <v>137</v>
      </c>
      <c r="C302" s="203">
        <v>50</v>
      </c>
      <c r="D302" s="129">
        <f>ROUND(B302/C302*100,2)</f>
        <v>274</v>
      </c>
      <c r="I302" s="230">
        <v>2040217</v>
      </c>
      <c r="J302" s="208" t="s">
        <v>653</v>
      </c>
      <c r="K302" s="210"/>
    </row>
    <row r="303" s="208" customFormat="1" ht="20.1" customHeight="1" spans="1:11">
      <c r="A303" s="220" t="s">
        <v>654</v>
      </c>
      <c r="B303" s="223"/>
      <c r="C303" s="203"/>
      <c r="D303" s="129"/>
      <c r="I303" s="230">
        <v>2040218</v>
      </c>
      <c r="J303" s="208" t="s">
        <v>655</v>
      </c>
      <c r="K303" s="210"/>
    </row>
    <row r="304" s="208" customFormat="1" ht="20.1" customHeight="1" spans="1:10">
      <c r="A304" s="224" t="s">
        <v>273</v>
      </c>
      <c r="B304" s="223"/>
      <c r="C304" s="203"/>
      <c r="D304" s="129"/>
      <c r="I304" s="230">
        <v>2040219</v>
      </c>
      <c r="J304" s="208" t="s">
        <v>656</v>
      </c>
    </row>
    <row r="305" s="208" customFormat="1" ht="20.1" customHeight="1" spans="1:10">
      <c r="A305" s="224" t="s">
        <v>192</v>
      </c>
      <c r="B305" s="223"/>
      <c r="C305" s="203"/>
      <c r="D305" s="129"/>
      <c r="I305" s="230">
        <v>2040250</v>
      </c>
      <c r="J305" s="208" t="s">
        <v>657</v>
      </c>
    </row>
    <row r="306" s="208" customFormat="1" ht="20.1" customHeight="1" spans="1:10">
      <c r="A306" s="224" t="s">
        <v>658</v>
      </c>
      <c r="B306" s="223"/>
      <c r="C306" s="203">
        <v>180</v>
      </c>
      <c r="D306" s="129">
        <f>ROUND(B306/C306*100,2)</f>
        <v>0</v>
      </c>
      <c r="I306" s="230">
        <v>2040299</v>
      </c>
      <c r="J306" s="208" t="s">
        <v>659</v>
      </c>
    </row>
    <row r="307" s="208" customFormat="1" ht="20.1" customHeight="1" spans="1:10">
      <c r="A307" s="220" t="s">
        <v>660</v>
      </c>
      <c r="B307" s="221"/>
      <c r="C307" s="222">
        <f>SUM(C308:C313)</f>
        <v>0</v>
      </c>
      <c r="D307" s="129"/>
      <c r="E307" s="208">
        <f>B307-C307</f>
        <v>0</v>
      </c>
      <c r="I307" s="230">
        <v>20403</v>
      </c>
      <c r="J307" s="208" t="s">
        <v>661</v>
      </c>
    </row>
    <row r="308" s="208" customFormat="1" ht="20.1" customHeight="1" spans="1:10">
      <c r="A308" s="220" t="s">
        <v>198</v>
      </c>
      <c r="B308" s="223"/>
      <c r="C308" s="203"/>
      <c r="D308" s="129"/>
      <c r="I308" s="230">
        <v>2040301</v>
      </c>
      <c r="J308" s="208" t="s">
        <v>662</v>
      </c>
    </row>
    <row r="309" s="208" customFormat="1" ht="20.1" customHeight="1" spans="1:10">
      <c r="A309" s="220" t="s">
        <v>200</v>
      </c>
      <c r="B309" s="223"/>
      <c r="C309" s="203"/>
      <c r="D309" s="129"/>
      <c r="I309" s="230">
        <v>2040302</v>
      </c>
      <c r="J309" s="208" t="s">
        <v>663</v>
      </c>
    </row>
    <row r="310" s="208" customFormat="1" ht="20.1" customHeight="1" spans="1:10">
      <c r="A310" s="224" t="s">
        <v>184</v>
      </c>
      <c r="B310" s="223"/>
      <c r="C310" s="203"/>
      <c r="D310" s="129"/>
      <c r="I310" s="230">
        <v>2040303</v>
      </c>
      <c r="J310" s="208" t="s">
        <v>664</v>
      </c>
    </row>
    <row r="311" s="208" customFormat="1" ht="20.1" customHeight="1" spans="1:10">
      <c r="A311" s="224" t="s">
        <v>665</v>
      </c>
      <c r="B311" s="223"/>
      <c r="C311" s="203"/>
      <c r="D311" s="129"/>
      <c r="I311" s="230">
        <v>2040304</v>
      </c>
      <c r="J311" s="208" t="s">
        <v>666</v>
      </c>
    </row>
    <row r="312" s="208" customFormat="1" ht="20.1" customHeight="1" spans="1:10">
      <c r="A312" s="224" t="s">
        <v>192</v>
      </c>
      <c r="B312" s="223"/>
      <c r="C312" s="203"/>
      <c r="D312" s="129"/>
      <c r="I312" s="230">
        <v>2040350</v>
      </c>
      <c r="J312" s="208" t="s">
        <v>667</v>
      </c>
    </row>
    <row r="313" s="208" customFormat="1" ht="20.1" customHeight="1" spans="1:10">
      <c r="A313" s="225" t="s">
        <v>668</v>
      </c>
      <c r="B313" s="223"/>
      <c r="C313" s="203"/>
      <c r="D313" s="129"/>
      <c r="I313" s="230">
        <v>2040399</v>
      </c>
      <c r="J313" s="208" t="s">
        <v>669</v>
      </c>
    </row>
    <row r="314" s="208" customFormat="1" ht="20.1" customHeight="1" spans="1:10">
      <c r="A314" s="220" t="s">
        <v>670</v>
      </c>
      <c r="B314" s="221"/>
      <c r="C314" s="222">
        <f>SUM(C315:C325)</f>
        <v>0</v>
      </c>
      <c r="D314" s="129"/>
      <c r="E314" s="208">
        <f>B314-C314</f>
        <v>0</v>
      </c>
      <c r="I314" s="230">
        <v>20404</v>
      </c>
      <c r="J314" s="208" t="s">
        <v>671</v>
      </c>
    </row>
    <row r="315" s="208" customFormat="1" ht="20.1" customHeight="1" spans="1:10">
      <c r="A315" s="220" t="s">
        <v>198</v>
      </c>
      <c r="B315" s="223"/>
      <c r="C315" s="203"/>
      <c r="D315" s="129"/>
      <c r="I315" s="230">
        <v>2040401</v>
      </c>
      <c r="J315" s="208" t="s">
        <v>672</v>
      </c>
    </row>
    <row r="316" s="208" customFormat="1" ht="20.1" customHeight="1" spans="1:10">
      <c r="A316" s="220" t="s">
        <v>200</v>
      </c>
      <c r="B316" s="223"/>
      <c r="C316" s="203"/>
      <c r="D316" s="129"/>
      <c r="I316" s="230">
        <v>2040402</v>
      </c>
      <c r="J316" s="208" t="s">
        <v>673</v>
      </c>
    </row>
    <row r="317" s="208" customFormat="1" ht="20.1" customHeight="1" spans="1:10">
      <c r="A317" s="224" t="s">
        <v>184</v>
      </c>
      <c r="B317" s="223"/>
      <c r="C317" s="203"/>
      <c r="D317" s="129"/>
      <c r="I317" s="230">
        <v>2040403</v>
      </c>
      <c r="J317" s="208" t="s">
        <v>674</v>
      </c>
    </row>
    <row r="318" s="208" customFormat="1" ht="20.1" customHeight="1" spans="1:10">
      <c r="A318" s="224" t="s">
        <v>675</v>
      </c>
      <c r="B318" s="223"/>
      <c r="C318" s="203"/>
      <c r="D318" s="129"/>
      <c r="I318" s="230">
        <v>2040404</v>
      </c>
      <c r="J318" s="208" t="s">
        <v>676</v>
      </c>
    </row>
    <row r="319" s="208" customFormat="1" ht="20.1" customHeight="1" spans="1:10">
      <c r="A319" s="224" t="s">
        <v>677</v>
      </c>
      <c r="B319" s="223"/>
      <c r="C319" s="203"/>
      <c r="D319" s="129"/>
      <c r="I319" s="230">
        <v>2040405</v>
      </c>
      <c r="J319" s="208" t="s">
        <v>678</v>
      </c>
    </row>
    <row r="320" s="208" customFormat="1" ht="20.1" customHeight="1" spans="1:10">
      <c r="A320" s="220" t="s">
        <v>679</v>
      </c>
      <c r="B320" s="223"/>
      <c r="C320" s="203"/>
      <c r="D320" s="129"/>
      <c r="I320" s="230">
        <v>2040406</v>
      </c>
      <c r="J320" s="208" t="s">
        <v>680</v>
      </c>
    </row>
    <row r="321" s="208" customFormat="1" ht="20.1" customHeight="1" spans="1:10">
      <c r="A321" s="220" t="s">
        <v>681</v>
      </c>
      <c r="B321" s="223"/>
      <c r="C321" s="203"/>
      <c r="D321" s="129"/>
      <c r="I321" s="230">
        <v>2040407</v>
      </c>
      <c r="J321" s="208" t="s">
        <v>682</v>
      </c>
    </row>
    <row r="322" s="208" customFormat="1" ht="20.1" customHeight="1" spans="1:10">
      <c r="A322" s="220" t="s">
        <v>683</v>
      </c>
      <c r="B322" s="223"/>
      <c r="C322" s="203"/>
      <c r="D322" s="129"/>
      <c r="I322" s="230">
        <v>2040408</v>
      </c>
      <c r="J322" s="208" t="s">
        <v>684</v>
      </c>
    </row>
    <row r="323" s="208" customFormat="1" ht="20.1" customHeight="1" spans="1:10">
      <c r="A323" s="224" t="s">
        <v>685</v>
      </c>
      <c r="B323" s="223"/>
      <c r="C323" s="203"/>
      <c r="D323" s="129"/>
      <c r="I323" s="230">
        <v>2040409</v>
      </c>
      <c r="J323" s="208" t="s">
        <v>686</v>
      </c>
    </row>
    <row r="324" s="208" customFormat="1" ht="20.1" customHeight="1" spans="1:10">
      <c r="A324" s="224" t="s">
        <v>192</v>
      </c>
      <c r="B324" s="223"/>
      <c r="C324" s="203"/>
      <c r="D324" s="129"/>
      <c r="I324" s="230">
        <v>2040450</v>
      </c>
      <c r="J324" s="208" t="s">
        <v>687</v>
      </c>
    </row>
    <row r="325" s="208" customFormat="1" ht="20.1" customHeight="1" spans="1:10">
      <c r="A325" s="224" t="s">
        <v>688</v>
      </c>
      <c r="B325" s="223"/>
      <c r="C325" s="203"/>
      <c r="D325" s="129"/>
      <c r="I325" s="230">
        <v>2040499</v>
      </c>
      <c r="J325" s="208" t="s">
        <v>689</v>
      </c>
    </row>
    <row r="326" s="208" customFormat="1" ht="20.1" customHeight="1" spans="1:10">
      <c r="A326" s="225" t="s">
        <v>690</v>
      </c>
      <c r="B326" s="221"/>
      <c r="C326" s="222">
        <f>SUM(C327:C334)</f>
        <v>0</v>
      </c>
      <c r="D326" s="129"/>
      <c r="E326" s="208">
        <f>B326-C326</f>
        <v>0</v>
      </c>
      <c r="I326" s="230">
        <v>20405</v>
      </c>
      <c r="J326" s="208" t="s">
        <v>691</v>
      </c>
    </row>
    <row r="327" s="208" customFormat="1" ht="20.1" customHeight="1" spans="1:10">
      <c r="A327" s="220" t="s">
        <v>198</v>
      </c>
      <c r="B327" s="223"/>
      <c r="C327" s="203"/>
      <c r="D327" s="129"/>
      <c r="I327" s="230">
        <v>2040501</v>
      </c>
      <c r="J327" s="208" t="s">
        <v>692</v>
      </c>
    </row>
    <row r="328" s="208" customFormat="1" ht="20.1" customHeight="1" spans="1:10">
      <c r="A328" s="220" t="s">
        <v>200</v>
      </c>
      <c r="B328" s="223"/>
      <c r="C328" s="203"/>
      <c r="D328" s="129"/>
      <c r="I328" s="238">
        <v>2040502</v>
      </c>
      <c r="J328" s="210" t="s">
        <v>693</v>
      </c>
    </row>
    <row r="329" s="208" customFormat="1" ht="20.1" customHeight="1" spans="1:10">
      <c r="A329" s="220" t="s">
        <v>184</v>
      </c>
      <c r="B329" s="223"/>
      <c r="C329" s="203"/>
      <c r="D329" s="129"/>
      <c r="I329" s="238">
        <v>2040503</v>
      </c>
      <c r="J329" s="210" t="s">
        <v>694</v>
      </c>
    </row>
    <row r="330" s="208" customFormat="1" ht="20.1" customHeight="1" spans="1:11">
      <c r="A330" s="224" t="s">
        <v>695</v>
      </c>
      <c r="B330" s="223"/>
      <c r="C330" s="203"/>
      <c r="D330" s="129"/>
      <c r="I330" s="238">
        <v>2040504</v>
      </c>
      <c r="J330" s="210" t="s">
        <v>696</v>
      </c>
      <c r="K330" s="210"/>
    </row>
    <row r="331" s="208" customFormat="1" ht="20.1" customHeight="1" spans="1:11">
      <c r="A331" s="224" t="s">
        <v>697</v>
      </c>
      <c r="B331" s="223"/>
      <c r="C331" s="203"/>
      <c r="D331" s="129"/>
      <c r="I331" s="238">
        <v>2040505</v>
      </c>
      <c r="J331" s="210" t="s">
        <v>698</v>
      </c>
      <c r="K331" s="210"/>
    </row>
    <row r="332" s="208" customFormat="1" ht="20.1" customHeight="1" spans="1:11">
      <c r="A332" s="224" t="s">
        <v>699</v>
      </c>
      <c r="B332" s="223"/>
      <c r="C332" s="203"/>
      <c r="D332" s="129"/>
      <c r="I332" s="238">
        <v>2040506</v>
      </c>
      <c r="J332" s="210" t="s">
        <v>700</v>
      </c>
      <c r="K332" s="210"/>
    </row>
    <row r="333" s="208" customFormat="1" ht="20.1" customHeight="1" spans="1:11">
      <c r="A333" s="220" t="s">
        <v>192</v>
      </c>
      <c r="B333" s="223"/>
      <c r="C333" s="203"/>
      <c r="D333" s="129"/>
      <c r="I333" s="238">
        <v>2040550</v>
      </c>
      <c r="J333" s="210" t="s">
        <v>701</v>
      </c>
      <c r="K333" s="210"/>
    </row>
    <row r="334" s="210" customFormat="1" ht="20.1" customHeight="1" spans="1:10">
      <c r="A334" s="220" t="s">
        <v>702</v>
      </c>
      <c r="B334" s="223"/>
      <c r="C334" s="203"/>
      <c r="D334" s="129"/>
      <c r="I334" s="238">
        <v>2040599</v>
      </c>
      <c r="J334" s="210" t="s">
        <v>703</v>
      </c>
    </row>
    <row r="335" s="210" customFormat="1" ht="20.1" customHeight="1" spans="1:10">
      <c r="A335" s="220" t="s">
        <v>704</v>
      </c>
      <c r="B335" s="221">
        <v>415</v>
      </c>
      <c r="C335" s="222">
        <f>SUM(C336:C348)</f>
        <v>384</v>
      </c>
      <c r="D335" s="129">
        <f>ROUND(B335/C335*100,2)</f>
        <v>108.07</v>
      </c>
      <c r="E335" s="208">
        <f>B335-C335</f>
        <v>31</v>
      </c>
      <c r="I335" s="238">
        <v>20406</v>
      </c>
      <c r="J335" s="210" t="s">
        <v>705</v>
      </c>
    </row>
    <row r="336" s="210" customFormat="1" ht="20.1" customHeight="1" spans="1:10">
      <c r="A336" s="224" t="s">
        <v>198</v>
      </c>
      <c r="B336" s="223">
        <v>389</v>
      </c>
      <c r="C336" s="203">
        <v>341</v>
      </c>
      <c r="D336" s="129">
        <f>ROUND(B336/C336*100,2)</f>
        <v>114.08</v>
      </c>
      <c r="I336" s="238">
        <v>2040601</v>
      </c>
      <c r="J336" s="210" t="s">
        <v>706</v>
      </c>
    </row>
    <row r="337" s="210" customFormat="1" ht="20.1" customHeight="1" spans="1:10">
      <c r="A337" s="224" t="s">
        <v>200</v>
      </c>
      <c r="B337" s="223"/>
      <c r="C337" s="203"/>
      <c r="D337" s="129"/>
      <c r="I337" s="238">
        <v>2040602</v>
      </c>
      <c r="J337" s="210" t="s">
        <v>707</v>
      </c>
    </row>
    <row r="338" s="210" customFormat="1" ht="20.1" customHeight="1" spans="1:10">
      <c r="A338" s="224" t="s">
        <v>184</v>
      </c>
      <c r="B338" s="223"/>
      <c r="C338" s="203"/>
      <c r="D338" s="129"/>
      <c r="I338" s="238">
        <v>2040603</v>
      </c>
      <c r="J338" s="210" t="s">
        <v>708</v>
      </c>
    </row>
    <row r="339" s="210" customFormat="1" ht="20.1" customHeight="1" spans="1:10">
      <c r="A339" s="225" t="s">
        <v>709</v>
      </c>
      <c r="B339" s="223"/>
      <c r="C339" s="203"/>
      <c r="D339" s="129"/>
      <c r="I339" s="238">
        <v>2040604</v>
      </c>
      <c r="J339" s="210" t="s">
        <v>710</v>
      </c>
    </row>
    <row r="340" s="210" customFormat="1" ht="20.1" customHeight="1" spans="1:10">
      <c r="A340" s="220" t="s">
        <v>711</v>
      </c>
      <c r="B340" s="223"/>
      <c r="C340" s="203">
        <v>27</v>
      </c>
      <c r="D340" s="129">
        <f>ROUND(B340/C340*100,2)</f>
        <v>0</v>
      </c>
      <c r="I340" s="238">
        <v>2040605</v>
      </c>
      <c r="J340" s="210" t="s">
        <v>712</v>
      </c>
    </row>
    <row r="341" s="210" customFormat="1" ht="20.1" customHeight="1" spans="1:10">
      <c r="A341" s="220" t="s">
        <v>713</v>
      </c>
      <c r="B341" s="223"/>
      <c r="C341" s="203">
        <v>0</v>
      </c>
      <c r="D341" s="129" t="e">
        <f>ROUND(B341/C341*100,2)</f>
        <v>#DIV/0!</v>
      </c>
      <c r="I341" s="238">
        <v>2040606</v>
      </c>
      <c r="J341" s="210" t="s">
        <v>714</v>
      </c>
    </row>
    <row r="342" s="210" customFormat="1" ht="20.1" customHeight="1" spans="1:10">
      <c r="A342" s="220" t="s">
        <v>715</v>
      </c>
      <c r="B342" s="223">
        <v>3</v>
      </c>
      <c r="C342" s="203">
        <v>7</v>
      </c>
      <c r="D342" s="129">
        <f>ROUND(B342/C342*100,2)</f>
        <v>42.86</v>
      </c>
      <c r="I342" s="238">
        <v>2040607</v>
      </c>
      <c r="J342" s="210" t="s">
        <v>716</v>
      </c>
    </row>
    <row r="343" s="208" customFormat="1" ht="20.1" customHeight="1" spans="1:11">
      <c r="A343" s="224" t="s">
        <v>717</v>
      </c>
      <c r="B343" s="223"/>
      <c r="C343" s="203"/>
      <c r="D343" s="129"/>
      <c r="I343" s="238">
        <v>2040608</v>
      </c>
      <c r="J343" s="210" t="s">
        <v>718</v>
      </c>
      <c r="K343" s="210"/>
    </row>
    <row r="344" s="208" customFormat="1" ht="20.1" customHeight="1" spans="1:11">
      <c r="A344" s="224" t="s">
        <v>719</v>
      </c>
      <c r="B344" s="223"/>
      <c r="C344" s="203"/>
      <c r="D344" s="129"/>
      <c r="I344" s="230">
        <v>2040609</v>
      </c>
      <c r="J344" s="208" t="s">
        <v>720</v>
      </c>
      <c r="K344" s="210"/>
    </row>
    <row r="345" s="208" customFormat="1" ht="20.1" customHeight="1" spans="1:11">
      <c r="A345" s="224" t="s">
        <v>721</v>
      </c>
      <c r="B345" s="223">
        <v>8</v>
      </c>
      <c r="C345" s="203">
        <v>9</v>
      </c>
      <c r="D345" s="129">
        <f>ROUND(B345/C345*100,2)</f>
        <v>88.89</v>
      </c>
      <c r="I345" s="230">
        <v>2040610</v>
      </c>
      <c r="J345" s="208" t="s">
        <v>722</v>
      </c>
      <c r="K345" s="210"/>
    </row>
    <row r="346" s="208" customFormat="1" ht="20.1" customHeight="1" spans="1:10">
      <c r="A346" s="224" t="s">
        <v>723</v>
      </c>
      <c r="B346" s="223"/>
      <c r="C346" s="203"/>
      <c r="D346" s="129"/>
      <c r="I346" s="230">
        <v>2040611</v>
      </c>
      <c r="J346" s="208" t="s">
        <v>724</v>
      </c>
    </row>
    <row r="347" s="208" customFormat="1" ht="20.1" customHeight="1" spans="1:10">
      <c r="A347" s="224" t="s">
        <v>192</v>
      </c>
      <c r="B347" s="223"/>
      <c r="C347" s="203"/>
      <c r="D347" s="129"/>
      <c r="I347" s="230">
        <v>2040650</v>
      </c>
      <c r="J347" s="208" t="s">
        <v>725</v>
      </c>
    </row>
    <row r="348" s="208" customFormat="1" ht="20.1" customHeight="1" spans="1:10">
      <c r="A348" s="220" t="s">
        <v>726</v>
      </c>
      <c r="B348" s="223">
        <v>15</v>
      </c>
      <c r="C348" s="203">
        <v>0</v>
      </c>
      <c r="D348" s="129" t="e">
        <f>ROUND(B348/C348*100,2)</f>
        <v>#DIV/0!</v>
      </c>
      <c r="I348" s="230">
        <v>2040699</v>
      </c>
      <c r="J348" s="208" t="s">
        <v>727</v>
      </c>
    </row>
    <row r="349" s="208" customFormat="1" ht="20.1" customHeight="1" spans="1:10">
      <c r="A349" s="220" t="s">
        <v>728</v>
      </c>
      <c r="B349" s="221"/>
      <c r="C349" s="222">
        <f>SUM(C350:C357)</f>
        <v>0</v>
      </c>
      <c r="D349" s="129"/>
      <c r="E349" s="208">
        <f>B349-C349</f>
        <v>0</v>
      </c>
      <c r="I349" s="230">
        <v>20407</v>
      </c>
      <c r="J349" s="208" t="s">
        <v>729</v>
      </c>
    </row>
    <row r="350" s="208" customFormat="1" ht="20.1" customHeight="1" spans="1:10">
      <c r="A350" s="220" t="s">
        <v>198</v>
      </c>
      <c r="B350" s="223"/>
      <c r="C350" s="203"/>
      <c r="D350" s="129"/>
      <c r="I350" s="230">
        <v>2040701</v>
      </c>
      <c r="J350" s="208" t="s">
        <v>730</v>
      </c>
    </row>
    <row r="351" s="208" customFormat="1" ht="20.1" customHeight="1" spans="1:10">
      <c r="A351" s="224" t="s">
        <v>200</v>
      </c>
      <c r="B351" s="223"/>
      <c r="C351" s="203"/>
      <c r="D351" s="129"/>
      <c r="I351" s="230">
        <v>2040702</v>
      </c>
      <c r="J351" s="208" t="s">
        <v>731</v>
      </c>
    </row>
    <row r="352" s="208" customFormat="1" ht="20.1" customHeight="1" spans="1:10">
      <c r="A352" s="224" t="s">
        <v>184</v>
      </c>
      <c r="B352" s="223"/>
      <c r="C352" s="203"/>
      <c r="D352" s="129"/>
      <c r="I352" s="230">
        <v>2040703</v>
      </c>
      <c r="J352" s="208" t="s">
        <v>732</v>
      </c>
    </row>
    <row r="353" s="208" customFormat="1" ht="20.1" customHeight="1" spans="1:10">
      <c r="A353" s="224" t="s">
        <v>733</v>
      </c>
      <c r="B353" s="223"/>
      <c r="C353" s="203"/>
      <c r="D353" s="129"/>
      <c r="I353" s="230">
        <v>2040704</v>
      </c>
      <c r="J353" s="208" t="s">
        <v>734</v>
      </c>
    </row>
    <row r="354" s="208" customFormat="1" ht="20.1" customHeight="1" spans="1:10">
      <c r="A354" s="225" t="s">
        <v>735</v>
      </c>
      <c r="B354" s="223"/>
      <c r="C354" s="203"/>
      <c r="D354" s="129"/>
      <c r="I354" s="230">
        <v>2040705</v>
      </c>
      <c r="J354" s="208" t="s">
        <v>736</v>
      </c>
    </row>
    <row r="355" s="208" customFormat="1" ht="20.1" customHeight="1" spans="1:10">
      <c r="A355" s="220" t="s">
        <v>737</v>
      </c>
      <c r="B355" s="223"/>
      <c r="C355" s="203"/>
      <c r="D355" s="129"/>
      <c r="I355" s="230">
        <v>2040706</v>
      </c>
      <c r="J355" s="208" t="s">
        <v>738</v>
      </c>
    </row>
    <row r="356" s="208" customFormat="1" ht="20.1" customHeight="1" spans="1:10">
      <c r="A356" s="220" t="s">
        <v>192</v>
      </c>
      <c r="B356" s="223"/>
      <c r="C356" s="203"/>
      <c r="D356" s="129"/>
      <c r="I356" s="230">
        <v>2040750</v>
      </c>
      <c r="J356" s="208" t="s">
        <v>739</v>
      </c>
    </row>
    <row r="357" s="208" customFormat="1" ht="20.1" customHeight="1" spans="1:10">
      <c r="A357" s="220" t="s">
        <v>740</v>
      </c>
      <c r="B357" s="223"/>
      <c r="C357" s="203"/>
      <c r="D357" s="129"/>
      <c r="I357" s="230">
        <v>2040799</v>
      </c>
      <c r="J357" s="208" t="s">
        <v>741</v>
      </c>
    </row>
    <row r="358" s="208" customFormat="1" ht="20.1" customHeight="1" spans="1:10">
      <c r="A358" s="224" t="s">
        <v>742</v>
      </c>
      <c r="B358" s="221"/>
      <c r="C358" s="222">
        <f>SUM(C359:C366)</f>
        <v>0</v>
      </c>
      <c r="D358" s="129" t="e">
        <f>ROUND(B358/C358*100,2)</f>
        <v>#DIV/0!</v>
      </c>
      <c r="E358" s="208">
        <f>B358-C358</f>
        <v>0</v>
      </c>
      <c r="I358" s="230">
        <v>20408</v>
      </c>
      <c r="J358" s="208" t="s">
        <v>743</v>
      </c>
    </row>
    <row r="359" s="208" customFormat="1" ht="20.1" customHeight="1" spans="1:10">
      <c r="A359" s="224" t="s">
        <v>198</v>
      </c>
      <c r="B359" s="223"/>
      <c r="C359" s="203"/>
      <c r="D359" s="129"/>
      <c r="I359" s="230">
        <v>2040801</v>
      </c>
      <c r="J359" s="208" t="s">
        <v>744</v>
      </c>
    </row>
    <row r="360" s="208" customFormat="1" ht="20.1" customHeight="1" spans="1:10">
      <c r="A360" s="224" t="s">
        <v>200</v>
      </c>
      <c r="B360" s="223"/>
      <c r="C360" s="203"/>
      <c r="D360" s="129"/>
      <c r="I360" s="230">
        <v>2040802</v>
      </c>
      <c r="J360" s="208" t="s">
        <v>745</v>
      </c>
    </row>
    <row r="361" s="208" customFormat="1" ht="20.1" customHeight="1" spans="1:10">
      <c r="A361" s="220" t="s">
        <v>184</v>
      </c>
      <c r="B361" s="223"/>
      <c r="C361" s="203"/>
      <c r="D361" s="129"/>
      <c r="I361" s="230">
        <v>2040803</v>
      </c>
      <c r="J361" s="208" t="s">
        <v>746</v>
      </c>
    </row>
    <row r="362" s="208" customFormat="1" ht="20.1" customHeight="1" spans="1:10">
      <c r="A362" s="220" t="s">
        <v>747</v>
      </c>
      <c r="B362" s="223"/>
      <c r="C362" s="203"/>
      <c r="D362" s="129"/>
      <c r="I362" s="230">
        <v>2040804</v>
      </c>
      <c r="J362" s="208" t="s">
        <v>748</v>
      </c>
    </row>
    <row r="363" s="208" customFormat="1" ht="20.1" customHeight="1" spans="1:10">
      <c r="A363" s="220" t="s">
        <v>749</v>
      </c>
      <c r="B363" s="223"/>
      <c r="C363" s="203"/>
      <c r="D363" s="129"/>
      <c r="I363" s="230">
        <v>2040805</v>
      </c>
      <c r="J363" s="208" t="s">
        <v>750</v>
      </c>
    </row>
    <row r="364" s="208" customFormat="1" ht="20.1" customHeight="1" spans="1:10">
      <c r="A364" s="224" t="s">
        <v>751</v>
      </c>
      <c r="B364" s="223"/>
      <c r="C364" s="203"/>
      <c r="D364" s="129"/>
      <c r="I364" s="230">
        <v>2040806</v>
      </c>
      <c r="J364" s="208" t="s">
        <v>752</v>
      </c>
    </row>
    <row r="365" s="208" customFormat="1" ht="20.1" customHeight="1" spans="1:10">
      <c r="A365" s="224" t="s">
        <v>192</v>
      </c>
      <c r="B365" s="223"/>
      <c r="C365" s="203"/>
      <c r="D365" s="129"/>
      <c r="I365" s="230">
        <v>2040850</v>
      </c>
      <c r="J365" s="208" t="s">
        <v>753</v>
      </c>
    </row>
    <row r="366" s="208" customFormat="1" ht="20.1" customHeight="1" spans="1:10">
      <c r="A366" s="224" t="s">
        <v>754</v>
      </c>
      <c r="B366" s="223"/>
      <c r="C366" s="203">
        <v>0</v>
      </c>
      <c r="D366" s="129" t="e">
        <f>ROUND(B366/C366*100,2)</f>
        <v>#DIV/0!</v>
      </c>
      <c r="I366" s="230">
        <v>2040899</v>
      </c>
      <c r="J366" s="208" t="s">
        <v>755</v>
      </c>
    </row>
    <row r="367" s="208" customFormat="1" ht="20.1" customHeight="1" spans="1:10">
      <c r="A367" s="225" t="s">
        <v>756</v>
      </c>
      <c r="B367" s="221"/>
      <c r="C367" s="222">
        <f>SUM(C368:C374)</f>
        <v>0</v>
      </c>
      <c r="D367" s="129" t="e">
        <f>ROUND(B367/C367*100,2)</f>
        <v>#DIV/0!</v>
      </c>
      <c r="E367" s="208">
        <f>B367-C367</f>
        <v>0</v>
      </c>
      <c r="I367" s="230">
        <v>20409</v>
      </c>
      <c r="J367" s="208" t="s">
        <v>757</v>
      </c>
    </row>
    <row r="368" s="208" customFormat="1" ht="20.1" customHeight="1" spans="1:10">
      <c r="A368" s="220" t="s">
        <v>198</v>
      </c>
      <c r="B368" s="223"/>
      <c r="C368" s="203">
        <v>0</v>
      </c>
      <c r="D368" s="129" t="e">
        <f>ROUND(B368/C368*100,2)</f>
        <v>#DIV/0!</v>
      </c>
      <c r="I368" s="230">
        <v>2040901</v>
      </c>
      <c r="J368" s="208" t="s">
        <v>758</v>
      </c>
    </row>
    <row r="369" s="210" customFormat="1" ht="20.1" customHeight="1" spans="1:11">
      <c r="A369" s="220" t="s">
        <v>200</v>
      </c>
      <c r="B369" s="223"/>
      <c r="C369" s="203"/>
      <c r="D369" s="129"/>
      <c r="I369" s="230">
        <v>2040902</v>
      </c>
      <c r="J369" s="208" t="s">
        <v>759</v>
      </c>
      <c r="K369" s="208"/>
    </row>
    <row r="370" s="210" customFormat="1" ht="20.1" customHeight="1" spans="1:11">
      <c r="A370" s="220" t="s">
        <v>184</v>
      </c>
      <c r="B370" s="223"/>
      <c r="C370" s="203"/>
      <c r="D370" s="129"/>
      <c r="I370" s="230">
        <v>2040903</v>
      </c>
      <c r="J370" s="208" t="s">
        <v>760</v>
      </c>
      <c r="K370" s="208"/>
    </row>
    <row r="371" s="210" customFormat="1" ht="20.1" customHeight="1" spans="1:11">
      <c r="A371" s="224" t="s">
        <v>761</v>
      </c>
      <c r="B371" s="223"/>
      <c r="C371" s="203"/>
      <c r="D371" s="129"/>
      <c r="I371" s="230">
        <v>2040904</v>
      </c>
      <c r="J371" s="208" t="s">
        <v>762</v>
      </c>
      <c r="K371" s="208"/>
    </row>
    <row r="372" s="210" customFormat="1" ht="20.1" customHeight="1" spans="1:11">
      <c r="A372" s="224" t="s">
        <v>763</v>
      </c>
      <c r="B372" s="223"/>
      <c r="C372" s="203"/>
      <c r="D372" s="129"/>
      <c r="I372" s="230">
        <v>2040905</v>
      </c>
      <c r="J372" s="208" t="s">
        <v>764</v>
      </c>
      <c r="K372" s="208"/>
    </row>
    <row r="373" s="210" customFormat="1" ht="20.1" customHeight="1" spans="1:11">
      <c r="A373" s="224" t="s">
        <v>192</v>
      </c>
      <c r="B373" s="223"/>
      <c r="C373" s="203"/>
      <c r="D373" s="129"/>
      <c r="I373" s="230">
        <v>2040950</v>
      </c>
      <c r="J373" s="208" t="s">
        <v>765</v>
      </c>
      <c r="K373" s="208"/>
    </row>
    <row r="374" s="210" customFormat="1" ht="20.1" customHeight="1" spans="1:11">
      <c r="A374" s="220" t="s">
        <v>766</v>
      </c>
      <c r="B374" s="223"/>
      <c r="C374" s="203"/>
      <c r="D374" s="129"/>
      <c r="I374" s="230">
        <v>2040999</v>
      </c>
      <c r="J374" s="208" t="s">
        <v>767</v>
      </c>
      <c r="K374" s="208"/>
    </row>
    <row r="375" s="210" customFormat="1" ht="20.1" customHeight="1" spans="1:11">
      <c r="A375" s="220" t="s">
        <v>768</v>
      </c>
      <c r="B375" s="221"/>
      <c r="C375" s="222">
        <f>SUM(C376:C382)</f>
        <v>0</v>
      </c>
      <c r="D375" s="129" t="e">
        <f>ROUND(B375/C375*100,2)</f>
        <v>#DIV/0!</v>
      </c>
      <c r="E375" s="208">
        <f>B375-C375</f>
        <v>0</v>
      </c>
      <c r="I375" s="230">
        <v>20410</v>
      </c>
      <c r="J375" s="208" t="s">
        <v>769</v>
      </c>
      <c r="K375" s="208"/>
    </row>
    <row r="376" s="210" customFormat="1" ht="20.1" customHeight="1" spans="1:11">
      <c r="A376" s="220" t="s">
        <v>198</v>
      </c>
      <c r="B376" s="223"/>
      <c r="C376" s="203"/>
      <c r="D376" s="129"/>
      <c r="I376" s="230">
        <v>2041001</v>
      </c>
      <c r="J376" s="208" t="s">
        <v>770</v>
      </c>
      <c r="K376" s="208"/>
    </row>
    <row r="377" s="210" customFormat="1" ht="20.1" customHeight="1" spans="1:11">
      <c r="A377" s="224" t="s">
        <v>200</v>
      </c>
      <c r="B377" s="223"/>
      <c r="C377" s="203"/>
      <c r="D377" s="129"/>
      <c r="I377" s="230">
        <v>2041002</v>
      </c>
      <c r="J377" s="208" t="s">
        <v>771</v>
      </c>
      <c r="K377" s="208"/>
    </row>
    <row r="378" s="210" customFormat="1" ht="20.1" customHeight="1" spans="1:11">
      <c r="A378" s="224" t="s">
        <v>772</v>
      </c>
      <c r="B378" s="223"/>
      <c r="C378" s="203"/>
      <c r="D378" s="129"/>
      <c r="I378" s="230">
        <v>2041003</v>
      </c>
      <c r="J378" s="208" t="s">
        <v>773</v>
      </c>
      <c r="K378" s="208"/>
    </row>
    <row r="379" s="210" customFormat="1" ht="20.1" customHeight="1" spans="1:11">
      <c r="A379" s="224" t="s">
        <v>774</v>
      </c>
      <c r="B379" s="223"/>
      <c r="C379" s="203"/>
      <c r="D379" s="129"/>
      <c r="I379" s="230">
        <v>2041004</v>
      </c>
      <c r="J379" s="208" t="s">
        <v>775</v>
      </c>
      <c r="K379" s="208"/>
    </row>
    <row r="380" s="210" customFormat="1" ht="20.1" customHeight="1" spans="1:11">
      <c r="A380" s="225" t="s">
        <v>776</v>
      </c>
      <c r="B380" s="223"/>
      <c r="C380" s="203"/>
      <c r="D380" s="129" t="e">
        <f>ROUND(B380/C380*100,2)</f>
        <v>#DIV/0!</v>
      </c>
      <c r="I380" s="230">
        <v>2041005</v>
      </c>
      <c r="J380" s="208" t="s">
        <v>777</v>
      </c>
      <c r="K380" s="208"/>
    </row>
    <row r="381" s="210" customFormat="1" ht="20.1" customHeight="1" spans="1:11">
      <c r="A381" s="220" t="s">
        <v>650</v>
      </c>
      <c r="B381" s="223"/>
      <c r="C381" s="203"/>
      <c r="D381" s="129"/>
      <c r="I381" s="230">
        <v>2041006</v>
      </c>
      <c r="J381" s="208" t="s">
        <v>778</v>
      </c>
      <c r="K381" s="208"/>
    </row>
    <row r="382" s="210" customFormat="1" ht="20.1" customHeight="1" spans="1:11">
      <c r="A382" s="220" t="s">
        <v>779</v>
      </c>
      <c r="B382" s="223"/>
      <c r="C382" s="203"/>
      <c r="D382" s="129"/>
      <c r="I382" s="230">
        <v>2041099</v>
      </c>
      <c r="J382" s="208" t="s">
        <v>780</v>
      </c>
      <c r="K382" s="208"/>
    </row>
    <row r="383" s="210" customFormat="1" ht="20.1" customHeight="1" spans="1:11">
      <c r="A383" s="220" t="s">
        <v>781</v>
      </c>
      <c r="B383" s="221"/>
      <c r="C383" s="222">
        <f>SUM(C384:C391)</f>
        <v>0</v>
      </c>
      <c r="D383" s="129"/>
      <c r="E383" s="208">
        <f>B383-C383</f>
        <v>0</v>
      </c>
      <c r="I383" s="230">
        <v>20411</v>
      </c>
      <c r="J383" s="208" t="s">
        <v>782</v>
      </c>
      <c r="K383" s="208"/>
    </row>
    <row r="384" s="210" customFormat="1" ht="20.1" customHeight="1" spans="1:11">
      <c r="A384" s="220" t="s">
        <v>783</v>
      </c>
      <c r="B384" s="223"/>
      <c r="C384" s="203"/>
      <c r="D384" s="129"/>
      <c r="I384" s="230">
        <v>2041101</v>
      </c>
      <c r="J384" s="208" t="s">
        <v>784</v>
      </c>
      <c r="K384" s="208"/>
    </row>
    <row r="385" s="208" customFormat="1" ht="20.1" customHeight="1" spans="1:10">
      <c r="A385" s="224" t="s">
        <v>198</v>
      </c>
      <c r="B385" s="223"/>
      <c r="C385" s="203"/>
      <c r="D385" s="129"/>
      <c r="I385" s="230">
        <v>2041102</v>
      </c>
      <c r="J385" s="208" t="s">
        <v>785</v>
      </c>
    </row>
    <row r="386" s="208" customFormat="1" ht="20.1" customHeight="1" spans="1:10">
      <c r="A386" s="224" t="s">
        <v>786</v>
      </c>
      <c r="B386" s="223"/>
      <c r="C386" s="203"/>
      <c r="D386" s="129"/>
      <c r="I386" s="230">
        <v>2041103</v>
      </c>
      <c r="J386" s="208" t="s">
        <v>787</v>
      </c>
    </row>
    <row r="387" s="208" customFormat="1" ht="20.1" customHeight="1" spans="1:10">
      <c r="A387" s="224" t="s">
        <v>788</v>
      </c>
      <c r="B387" s="223"/>
      <c r="C387" s="203"/>
      <c r="D387" s="129"/>
      <c r="I387" s="230">
        <v>2041104</v>
      </c>
      <c r="J387" s="208" t="s">
        <v>789</v>
      </c>
    </row>
    <row r="388" s="208" customFormat="1" ht="20.1" customHeight="1" spans="1:10">
      <c r="A388" s="224" t="s">
        <v>790</v>
      </c>
      <c r="B388" s="223"/>
      <c r="C388" s="203"/>
      <c r="D388" s="129"/>
      <c r="I388" s="230">
        <v>2041105</v>
      </c>
      <c r="J388" s="208" t="s">
        <v>791</v>
      </c>
    </row>
    <row r="389" s="208" customFormat="1" ht="20.1" customHeight="1" spans="1:10">
      <c r="A389" s="225" t="s">
        <v>792</v>
      </c>
      <c r="B389" s="223"/>
      <c r="C389" s="203"/>
      <c r="D389" s="129"/>
      <c r="I389" s="230">
        <v>2041106</v>
      </c>
      <c r="J389" s="208" t="s">
        <v>793</v>
      </c>
    </row>
    <row r="390" s="208" customFormat="1" ht="20.1" customHeight="1" spans="1:10">
      <c r="A390" s="220" t="s">
        <v>794</v>
      </c>
      <c r="B390" s="223"/>
      <c r="C390" s="203"/>
      <c r="D390" s="129"/>
      <c r="I390" s="230">
        <v>2041107</v>
      </c>
      <c r="J390" s="208" t="s">
        <v>795</v>
      </c>
    </row>
    <row r="391" s="208" customFormat="1" ht="20.1" customHeight="1" spans="1:10">
      <c r="A391" s="220" t="s">
        <v>796</v>
      </c>
      <c r="B391" s="223"/>
      <c r="C391" s="203"/>
      <c r="D391" s="129"/>
      <c r="I391" s="230">
        <v>2041108</v>
      </c>
      <c r="J391" s="208" t="s">
        <v>797</v>
      </c>
    </row>
    <row r="392" s="208" customFormat="1" ht="20.1" customHeight="1" spans="1:10">
      <c r="A392" s="220" t="s">
        <v>798</v>
      </c>
      <c r="B392" s="237">
        <v>603</v>
      </c>
      <c r="C392" s="198">
        <v>1818</v>
      </c>
      <c r="D392" s="129">
        <f>ROUND(B392/C392*100,2)</f>
        <v>33.17</v>
      </c>
      <c r="I392" s="230">
        <v>2049901</v>
      </c>
      <c r="J392" s="208" t="s">
        <v>799</v>
      </c>
    </row>
    <row r="393" s="208" customFormat="1" ht="20.1" customHeight="1" spans="1:10">
      <c r="A393" s="114" t="s">
        <v>109</v>
      </c>
      <c r="B393" s="218">
        <v>17985</v>
      </c>
      <c r="C393" s="219">
        <f>SUM(C394,C399,C408,C415,C421,C425,C429,C433,C439,C446)</f>
        <v>14111</v>
      </c>
      <c r="D393" s="129">
        <f>ROUND(B393/C393*100,2)</f>
        <v>127.45</v>
      </c>
      <c r="E393" s="208">
        <v>21782</v>
      </c>
      <c r="F393" s="208">
        <f>B393-E393</f>
        <v>-3797</v>
      </c>
      <c r="G393" s="208">
        <v>20565</v>
      </c>
      <c r="H393" s="208">
        <f>C393-G393</f>
        <v>-6454</v>
      </c>
      <c r="I393" s="230">
        <v>205</v>
      </c>
      <c r="J393" s="208" t="s">
        <v>800</v>
      </c>
    </row>
    <row r="394" s="208" customFormat="1" ht="20.1" customHeight="1" spans="1:10">
      <c r="A394" s="224" t="s">
        <v>801</v>
      </c>
      <c r="B394" s="221">
        <v>450</v>
      </c>
      <c r="C394" s="222">
        <f>SUM(C395:C398)</f>
        <v>383</v>
      </c>
      <c r="D394" s="129">
        <f>ROUND(B394/C394*100,2)</f>
        <v>117.49</v>
      </c>
      <c r="E394" s="208">
        <f>B394-C394</f>
        <v>67</v>
      </c>
      <c r="I394" s="230">
        <v>20501</v>
      </c>
      <c r="J394" s="208" t="s">
        <v>802</v>
      </c>
    </row>
    <row r="395" s="208" customFormat="1" ht="20.1" customHeight="1" spans="1:10">
      <c r="A395" s="220" t="s">
        <v>198</v>
      </c>
      <c r="B395" s="223">
        <v>450</v>
      </c>
      <c r="C395" s="203">
        <v>383</v>
      </c>
      <c r="D395" s="129">
        <f>ROUND(B395/C395*100,2)</f>
        <v>117.49</v>
      </c>
      <c r="I395" s="230">
        <v>2050101</v>
      </c>
      <c r="J395" s="208" t="s">
        <v>803</v>
      </c>
    </row>
    <row r="396" s="208" customFormat="1" ht="20.1" customHeight="1" spans="1:10">
      <c r="A396" s="220" t="s">
        <v>200</v>
      </c>
      <c r="B396" s="223"/>
      <c r="C396" s="203"/>
      <c r="D396" s="129"/>
      <c r="I396" s="230">
        <v>2050102</v>
      </c>
      <c r="J396" s="208" t="s">
        <v>804</v>
      </c>
    </row>
    <row r="397" s="208" customFormat="1" ht="20.1" customHeight="1" spans="1:10">
      <c r="A397" s="220" t="s">
        <v>184</v>
      </c>
      <c r="B397" s="223"/>
      <c r="C397" s="203"/>
      <c r="D397" s="129"/>
      <c r="I397" s="230">
        <v>2050103</v>
      </c>
      <c r="J397" s="208" t="s">
        <v>805</v>
      </c>
    </row>
    <row r="398" s="208" customFormat="1" ht="20.1" customHeight="1" spans="1:10">
      <c r="A398" s="224" t="s">
        <v>806</v>
      </c>
      <c r="B398" s="223"/>
      <c r="C398" s="203">
        <v>0</v>
      </c>
      <c r="D398" s="129" t="e">
        <f t="shared" ref="D398:D403" si="1">ROUND(B398/C398*100,2)</f>
        <v>#DIV/0!</v>
      </c>
      <c r="I398" s="230">
        <v>2050199</v>
      </c>
      <c r="J398" s="208" t="s">
        <v>807</v>
      </c>
    </row>
    <row r="399" s="208" customFormat="1" ht="20.1" customHeight="1" spans="1:10">
      <c r="A399" s="220" t="s">
        <v>808</v>
      </c>
      <c r="B399" s="221">
        <v>13185</v>
      </c>
      <c r="C399" s="222">
        <f>SUM(C400:C407)</f>
        <v>11194</v>
      </c>
      <c r="D399" s="129">
        <f t="shared" si="1"/>
        <v>117.79</v>
      </c>
      <c r="E399" s="208">
        <f>B399-C399</f>
        <v>1991</v>
      </c>
      <c r="I399" s="230">
        <v>20502</v>
      </c>
      <c r="J399" s="208" t="s">
        <v>809</v>
      </c>
    </row>
    <row r="400" s="208" customFormat="1" ht="20.1" customHeight="1" spans="1:10">
      <c r="A400" s="220" t="s">
        <v>810</v>
      </c>
      <c r="B400" s="223">
        <v>621</v>
      </c>
      <c r="C400" s="203">
        <v>489</v>
      </c>
      <c r="D400" s="129">
        <f t="shared" si="1"/>
        <v>126.99</v>
      </c>
      <c r="I400" s="230">
        <v>2050201</v>
      </c>
      <c r="J400" s="208" t="s">
        <v>811</v>
      </c>
    </row>
    <row r="401" s="208" customFormat="1" ht="20.1" customHeight="1" spans="1:10">
      <c r="A401" s="220" t="s">
        <v>812</v>
      </c>
      <c r="B401" s="223">
        <v>7071</v>
      </c>
      <c r="C401" s="203">
        <v>6126</v>
      </c>
      <c r="D401" s="129">
        <f t="shared" si="1"/>
        <v>115.43</v>
      </c>
      <c r="I401" s="230">
        <v>2050202</v>
      </c>
      <c r="J401" s="208" t="s">
        <v>813</v>
      </c>
    </row>
    <row r="402" s="208" customFormat="1" ht="20.1" customHeight="1" spans="1:10">
      <c r="A402" s="224" t="s">
        <v>814</v>
      </c>
      <c r="B402" s="223">
        <v>3583</v>
      </c>
      <c r="C402" s="203">
        <v>3103</v>
      </c>
      <c r="D402" s="129">
        <f t="shared" si="1"/>
        <v>115.47</v>
      </c>
      <c r="I402" s="230">
        <v>2050203</v>
      </c>
      <c r="J402" s="208" t="s">
        <v>815</v>
      </c>
    </row>
    <row r="403" s="208" customFormat="1" ht="20.1" customHeight="1" spans="1:10">
      <c r="A403" s="224" t="s">
        <v>816</v>
      </c>
      <c r="B403" s="223">
        <v>1681</v>
      </c>
      <c r="C403" s="203">
        <v>1433</v>
      </c>
      <c r="D403" s="129">
        <f t="shared" si="1"/>
        <v>117.31</v>
      </c>
      <c r="I403" s="230">
        <v>2050204</v>
      </c>
      <c r="J403" s="208" t="s">
        <v>817</v>
      </c>
    </row>
    <row r="404" s="208" customFormat="1" ht="20.1" customHeight="1" spans="1:10">
      <c r="A404" s="224" t="s">
        <v>818</v>
      </c>
      <c r="B404" s="223"/>
      <c r="C404" s="203"/>
      <c r="D404" s="129"/>
      <c r="I404" s="230">
        <v>2050205</v>
      </c>
      <c r="J404" s="208" t="s">
        <v>819</v>
      </c>
    </row>
    <row r="405" s="208" customFormat="1" ht="20.1" customHeight="1" spans="1:10">
      <c r="A405" s="220" t="s">
        <v>820</v>
      </c>
      <c r="B405" s="223"/>
      <c r="C405" s="203"/>
      <c r="D405" s="129"/>
      <c r="I405" s="230">
        <v>2050206</v>
      </c>
      <c r="J405" s="208" t="s">
        <v>821</v>
      </c>
    </row>
    <row r="406" s="208" customFormat="1" ht="20.1" customHeight="1" spans="1:10">
      <c r="A406" s="220" t="s">
        <v>822</v>
      </c>
      <c r="B406" s="223"/>
      <c r="C406" s="203"/>
      <c r="D406" s="129"/>
      <c r="I406" s="230">
        <v>2050207</v>
      </c>
      <c r="J406" s="208" t="s">
        <v>823</v>
      </c>
    </row>
    <row r="407" s="208" customFormat="1" ht="20.1" customHeight="1" spans="1:10">
      <c r="A407" s="220" t="s">
        <v>824</v>
      </c>
      <c r="B407" s="223">
        <v>283</v>
      </c>
      <c r="C407" s="203">
        <v>43</v>
      </c>
      <c r="D407" s="129">
        <f>ROUND(B407/C407*100,2)</f>
        <v>658.14</v>
      </c>
      <c r="I407" s="230">
        <v>2050299</v>
      </c>
      <c r="J407" s="208" t="s">
        <v>825</v>
      </c>
    </row>
    <row r="408" s="208" customFormat="1" ht="20.1" customHeight="1" spans="1:10">
      <c r="A408" s="220" t="s">
        <v>826</v>
      </c>
      <c r="B408" s="221">
        <v>572</v>
      </c>
      <c r="C408" s="222">
        <f>SUM(C409:C414)</f>
        <v>479</v>
      </c>
      <c r="D408" s="129">
        <f>ROUND(B408/C408*100,2)</f>
        <v>119.42</v>
      </c>
      <c r="E408" s="208">
        <f>B408-C408</f>
        <v>93</v>
      </c>
      <c r="I408" s="230">
        <v>20503</v>
      </c>
      <c r="J408" s="208" t="s">
        <v>827</v>
      </c>
    </row>
    <row r="409" s="208" customFormat="1" ht="20.1" customHeight="1" spans="1:10">
      <c r="A409" s="220" t="s">
        <v>828</v>
      </c>
      <c r="B409" s="223"/>
      <c r="C409" s="203">
        <v>0</v>
      </c>
      <c r="D409" s="129" t="e">
        <f>ROUND(B409/C409*100,2)</f>
        <v>#DIV/0!</v>
      </c>
      <c r="I409" s="230">
        <v>2050301</v>
      </c>
      <c r="J409" s="208" t="s">
        <v>829</v>
      </c>
    </row>
    <row r="410" s="208" customFormat="1" ht="20.1" customHeight="1" spans="1:10">
      <c r="A410" s="220" t="s">
        <v>830</v>
      </c>
      <c r="B410" s="223"/>
      <c r="C410" s="203"/>
      <c r="D410" s="129" t="e">
        <f>ROUND(B410/C410*100,2)</f>
        <v>#DIV/0!</v>
      </c>
      <c r="I410" s="230">
        <v>2050302</v>
      </c>
      <c r="J410" s="208" t="s">
        <v>831</v>
      </c>
    </row>
    <row r="411" s="208" customFormat="1" ht="20.1" customHeight="1" spans="1:10">
      <c r="A411" s="220" t="s">
        <v>832</v>
      </c>
      <c r="B411" s="223"/>
      <c r="C411" s="203"/>
      <c r="D411" s="129"/>
      <c r="I411" s="230">
        <v>2050303</v>
      </c>
      <c r="J411" s="208" t="s">
        <v>833</v>
      </c>
    </row>
    <row r="412" s="208" customFormat="1" ht="20.1" customHeight="1" spans="1:10">
      <c r="A412" s="224" t="s">
        <v>834</v>
      </c>
      <c r="B412" s="223">
        <v>572</v>
      </c>
      <c r="C412" s="203">
        <v>479</v>
      </c>
      <c r="D412" s="129">
        <f>ROUND(B412/C412*100,2)</f>
        <v>119.42</v>
      </c>
      <c r="I412" s="230">
        <v>2050304</v>
      </c>
      <c r="J412" s="208" t="s">
        <v>835</v>
      </c>
    </row>
    <row r="413" s="208" customFormat="1" ht="20.1" customHeight="1" spans="1:10">
      <c r="A413" s="224" t="s">
        <v>836</v>
      </c>
      <c r="B413" s="223"/>
      <c r="C413" s="203"/>
      <c r="D413" s="129"/>
      <c r="I413" s="230">
        <v>2050305</v>
      </c>
      <c r="J413" s="208" t="s">
        <v>837</v>
      </c>
    </row>
    <row r="414" s="208" customFormat="1" ht="20.1" customHeight="1" spans="1:10">
      <c r="A414" s="224" t="s">
        <v>838</v>
      </c>
      <c r="B414" s="223"/>
      <c r="C414" s="203">
        <v>0</v>
      </c>
      <c r="D414" s="129" t="e">
        <f>ROUND(B414/C414*100,2)</f>
        <v>#DIV/0!</v>
      </c>
      <c r="I414" s="230">
        <v>2050399</v>
      </c>
      <c r="J414" s="208" t="s">
        <v>839</v>
      </c>
    </row>
    <row r="415" s="208" customFormat="1" ht="20.1" customHeight="1" spans="1:10">
      <c r="A415" s="225" t="s">
        <v>840</v>
      </c>
      <c r="B415" s="221"/>
      <c r="C415" s="222">
        <f>SUM(C416:C420)</f>
        <v>0</v>
      </c>
      <c r="D415" s="129"/>
      <c r="E415" s="208">
        <f>B415-C415</f>
        <v>0</v>
      </c>
      <c r="I415" s="230">
        <v>20504</v>
      </c>
      <c r="J415" s="208" t="s">
        <v>841</v>
      </c>
    </row>
    <row r="416" s="208" customFormat="1" ht="20.1" customHeight="1" spans="1:10">
      <c r="A416" s="220" t="s">
        <v>842</v>
      </c>
      <c r="B416" s="223"/>
      <c r="C416" s="203"/>
      <c r="D416" s="129"/>
      <c r="I416" s="230">
        <v>2050401</v>
      </c>
      <c r="J416" s="208" t="s">
        <v>843</v>
      </c>
    </row>
    <row r="417" s="208" customFormat="1" ht="20.1" customHeight="1" spans="1:10">
      <c r="A417" s="220" t="s">
        <v>844</v>
      </c>
      <c r="B417" s="223"/>
      <c r="C417" s="203"/>
      <c r="D417" s="129"/>
      <c r="I417" s="230">
        <v>2050402</v>
      </c>
      <c r="J417" s="208" t="s">
        <v>845</v>
      </c>
    </row>
    <row r="418" s="208" customFormat="1" ht="20.1" customHeight="1" spans="1:10">
      <c r="A418" s="220" t="s">
        <v>846</v>
      </c>
      <c r="B418" s="223"/>
      <c r="C418" s="203"/>
      <c r="D418" s="129"/>
      <c r="I418" s="230">
        <v>2050403</v>
      </c>
      <c r="J418" s="208" t="s">
        <v>847</v>
      </c>
    </row>
    <row r="419" s="208" customFormat="1" ht="20.1" customHeight="1" spans="1:10">
      <c r="A419" s="224" t="s">
        <v>848</v>
      </c>
      <c r="B419" s="223"/>
      <c r="C419" s="203"/>
      <c r="D419" s="129"/>
      <c r="I419" s="230">
        <v>2050404</v>
      </c>
      <c r="J419" s="208" t="s">
        <v>849</v>
      </c>
    </row>
    <row r="420" s="208" customFormat="1" ht="18.75" customHeight="1" spans="1:10">
      <c r="A420" s="224" t="s">
        <v>850</v>
      </c>
      <c r="B420" s="223"/>
      <c r="C420" s="203"/>
      <c r="D420" s="129"/>
      <c r="I420" s="230">
        <v>2050499</v>
      </c>
      <c r="J420" s="208" t="s">
        <v>851</v>
      </c>
    </row>
    <row r="421" s="208" customFormat="1" ht="20.1" customHeight="1" spans="1:10">
      <c r="A421" s="224" t="s">
        <v>852</v>
      </c>
      <c r="B421" s="221"/>
      <c r="C421" s="222">
        <f>SUM(C422:C424)</f>
        <v>0</v>
      </c>
      <c r="D421" s="129"/>
      <c r="E421" s="208">
        <f>B421-C421</f>
        <v>0</v>
      </c>
      <c r="I421" s="230">
        <v>20505</v>
      </c>
      <c r="J421" s="208" t="s">
        <v>853</v>
      </c>
    </row>
    <row r="422" s="208" customFormat="1" ht="20.1" customHeight="1" spans="1:10">
      <c r="A422" s="220" t="s">
        <v>854</v>
      </c>
      <c r="B422" s="223"/>
      <c r="C422" s="203"/>
      <c r="D422" s="129"/>
      <c r="I422" s="230">
        <v>2050501</v>
      </c>
      <c r="J422" s="208" t="s">
        <v>855</v>
      </c>
    </row>
    <row r="423" s="208" customFormat="1" ht="20.1" customHeight="1" spans="1:10">
      <c r="A423" s="220" t="s">
        <v>856</v>
      </c>
      <c r="B423" s="223"/>
      <c r="C423" s="203"/>
      <c r="D423" s="129"/>
      <c r="I423" s="230">
        <v>2050502</v>
      </c>
      <c r="J423" s="208" t="s">
        <v>857</v>
      </c>
    </row>
    <row r="424" s="208" customFormat="1" ht="20.1" customHeight="1" spans="1:10">
      <c r="A424" s="220" t="s">
        <v>858</v>
      </c>
      <c r="B424" s="223"/>
      <c r="C424" s="203"/>
      <c r="D424" s="129"/>
      <c r="I424" s="230">
        <v>2050599</v>
      </c>
      <c r="J424" s="208" t="s">
        <v>859</v>
      </c>
    </row>
    <row r="425" s="208" customFormat="1" ht="20.1" customHeight="1" spans="1:10">
      <c r="A425" s="224" t="s">
        <v>860</v>
      </c>
      <c r="B425" s="221"/>
      <c r="C425" s="222">
        <f>SUM(C426:C428)</f>
        <v>0</v>
      </c>
      <c r="D425" s="129"/>
      <c r="E425" s="208">
        <f>B425-C425</f>
        <v>0</v>
      </c>
      <c r="I425" s="230">
        <v>20506</v>
      </c>
      <c r="J425" s="208" t="s">
        <v>861</v>
      </c>
    </row>
    <row r="426" s="208" customFormat="1" ht="20.1" customHeight="1" spans="1:10">
      <c r="A426" s="224" t="s">
        <v>862</v>
      </c>
      <c r="B426" s="223"/>
      <c r="C426" s="203"/>
      <c r="D426" s="129"/>
      <c r="I426" s="230">
        <v>2050601</v>
      </c>
      <c r="J426" s="208" t="s">
        <v>863</v>
      </c>
    </row>
    <row r="427" s="208" customFormat="1" ht="20.1" customHeight="1" spans="1:10">
      <c r="A427" s="224" t="s">
        <v>864</v>
      </c>
      <c r="B427" s="223"/>
      <c r="C427" s="203"/>
      <c r="D427" s="129"/>
      <c r="I427" s="230">
        <v>2050602</v>
      </c>
      <c r="J427" s="208" t="s">
        <v>865</v>
      </c>
    </row>
    <row r="428" s="208" customFormat="1" ht="20.1" customHeight="1" spans="1:10">
      <c r="A428" s="225" t="s">
        <v>866</v>
      </c>
      <c r="B428" s="223"/>
      <c r="C428" s="203"/>
      <c r="D428" s="129"/>
      <c r="I428" s="230">
        <v>2050699</v>
      </c>
      <c r="J428" s="208" t="s">
        <v>867</v>
      </c>
    </row>
    <row r="429" s="208" customFormat="1" ht="20.1" customHeight="1" spans="1:10">
      <c r="A429" s="220" t="s">
        <v>868</v>
      </c>
      <c r="B429" s="221">
        <v>142</v>
      </c>
      <c r="C429" s="222">
        <f>SUM(C430:C432)</f>
        <v>124</v>
      </c>
      <c r="D429" s="129"/>
      <c r="E429" s="208">
        <f>B429-C429</f>
        <v>18</v>
      </c>
      <c r="I429" s="230">
        <v>20507</v>
      </c>
      <c r="J429" s="208" t="s">
        <v>869</v>
      </c>
    </row>
    <row r="430" s="208" customFormat="1" ht="20.1" customHeight="1" spans="1:10">
      <c r="A430" s="220" t="s">
        <v>870</v>
      </c>
      <c r="B430" s="223">
        <v>142</v>
      </c>
      <c r="C430" s="203">
        <v>124</v>
      </c>
      <c r="D430" s="129"/>
      <c r="I430" s="230">
        <v>2050701</v>
      </c>
      <c r="J430" s="208" t="s">
        <v>871</v>
      </c>
    </row>
    <row r="431" s="208" customFormat="1" ht="20.1" customHeight="1" spans="1:10">
      <c r="A431" s="220" t="s">
        <v>872</v>
      </c>
      <c r="B431" s="223"/>
      <c r="C431" s="203"/>
      <c r="D431" s="129"/>
      <c r="I431" s="230">
        <v>2050702</v>
      </c>
      <c r="J431" s="208" t="s">
        <v>873</v>
      </c>
    </row>
    <row r="432" s="208" customFormat="1" ht="20.1" customHeight="1" spans="1:10">
      <c r="A432" s="224" t="s">
        <v>874</v>
      </c>
      <c r="B432" s="223"/>
      <c r="C432" s="203"/>
      <c r="D432" s="129"/>
      <c r="I432" s="230">
        <v>2050799</v>
      </c>
      <c r="J432" s="208" t="s">
        <v>875</v>
      </c>
    </row>
    <row r="433" s="208" customFormat="1" ht="20.1" customHeight="1" spans="1:10">
      <c r="A433" s="224" t="s">
        <v>876</v>
      </c>
      <c r="B433" s="221">
        <v>434</v>
      </c>
      <c r="C433" s="222">
        <f>SUM(C434:C438)</f>
        <v>385</v>
      </c>
      <c r="D433" s="129">
        <f>ROUND(B433/C433*100,2)</f>
        <v>112.73</v>
      </c>
      <c r="E433" s="208">
        <f>B433-C433</f>
        <v>49</v>
      </c>
      <c r="I433" s="230">
        <v>20508</v>
      </c>
      <c r="J433" s="208" t="s">
        <v>877</v>
      </c>
    </row>
    <row r="434" s="208" customFormat="1" ht="20.1" customHeight="1" spans="1:10">
      <c r="A434" s="224" t="s">
        <v>878</v>
      </c>
      <c r="B434" s="223">
        <v>284</v>
      </c>
      <c r="C434" s="203">
        <v>268</v>
      </c>
      <c r="D434" s="129"/>
      <c r="I434" s="230">
        <v>2050801</v>
      </c>
      <c r="J434" s="208" t="s">
        <v>879</v>
      </c>
    </row>
    <row r="435" s="208" customFormat="1" ht="20.1" customHeight="1" spans="1:10">
      <c r="A435" s="220" t="s">
        <v>880</v>
      </c>
      <c r="B435" s="223">
        <v>150</v>
      </c>
      <c r="C435" s="203">
        <v>117</v>
      </c>
      <c r="D435" s="129">
        <f>ROUND(B435/C435*100,2)</f>
        <v>128.21</v>
      </c>
      <c r="I435" s="230">
        <v>2050802</v>
      </c>
      <c r="J435" s="208" t="s">
        <v>881</v>
      </c>
    </row>
    <row r="436" s="208" customFormat="1" ht="20.1" customHeight="1" spans="1:10">
      <c r="A436" s="220" t="s">
        <v>882</v>
      </c>
      <c r="B436" s="223"/>
      <c r="C436" s="203"/>
      <c r="D436" s="129"/>
      <c r="I436" s="230">
        <v>2050803</v>
      </c>
      <c r="J436" s="208" t="s">
        <v>883</v>
      </c>
    </row>
    <row r="437" s="208" customFormat="1" ht="20.1" customHeight="1" spans="1:10">
      <c r="A437" s="220" t="s">
        <v>884</v>
      </c>
      <c r="B437" s="223"/>
      <c r="C437" s="203"/>
      <c r="D437" s="129"/>
      <c r="I437" s="230">
        <v>2050804</v>
      </c>
      <c r="J437" s="208" t="s">
        <v>885</v>
      </c>
    </row>
    <row r="438" s="208" customFormat="1" ht="20.1" customHeight="1" spans="1:10">
      <c r="A438" s="220" t="s">
        <v>886</v>
      </c>
      <c r="B438" s="223"/>
      <c r="C438" s="203">
        <v>0</v>
      </c>
      <c r="D438" s="129" t="e">
        <f>ROUND(B438/C438*100,2)</f>
        <v>#DIV/0!</v>
      </c>
      <c r="I438" s="230">
        <v>2050899</v>
      </c>
      <c r="J438" s="208" t="s">
        <v>887</v>
      </c>
    </row>
    <row r="439" s="208" customFormat="1" ht="20.1" customHeight="1" spans="1:10">
      <c r="A439" s="220" t="s">
        <v>888</v>
      </c>
      <c r="B439" s="221">
        <v>1500</v>
      </c>
      <c r="C439" s="222">
        <f>SUM(C440:C445)</f>
        <v>350</v>
      </c>
      <c r="D439" s="129">
        <f>ROUND(B439/C439*100,2)</f>
        <v>428.57</v>
      </c>
      <c r="E439" s="208">
        <f>B439-C439</f>
        <v>1150</v>
      </c>
      <c r="I439" s="230">
        <v>20509</v>
      </c>
      <c r="J439" s="208" t="s">
        <v>889</v>
      </c>
    </row>
    <row r="440" s="208" customFormat="1" ht="20.1" customHeight="1" spans="1:10">
      <c r="A440" s="224" t="s">
        <v>890</v>
      </c>
      <c r="B440" s="223"/>
      <c r="C440" s="203"/>
      <c r="D440" s="129"/>
      <c r="I440" s="230">
        <v>2050901</v>
      </c>
      <c r="J440" s="208" t="s">
        <v>891</v>
      </c>
    </row>
    <row r="441" s="208" customFormat="1" ht="20.1" customHeight="1" spans="1:10">
      <c r="A441" s="224" t="s">
        <v>892</v>
      </c>
      <c r="B441" s="223"/>
      <c r="C441" s="203"/>
      <c r="D441" s="129"/>
      <c r="I441" s="230">
        <v>2050902</v>
      </c>
      <c r="J441" s="208" t="s">
        <v>893</v>
      </c>
    </row>
    <row r="442" s="208" customFormat="1" ht="20.1" customHeight="1" spans="1:10">
      <c r="A442" s="224" t="s">
        <v>894</v>
      </c>
      <c r="B442" s="223"/>
      <c r="C442" s="203"/>
      <c r="D442" s="129"/>
      <c r="I442" s="230">
        <v>2050903</v>
      </c>
      <c r="J442" s="208" t="s">
        <v>895</v>
      </c>
    </row>
    <row r="443" s="208" customFormat="1" ht="20.1" customHeight="1" spans="1:10">
      <c r="A443" s="225" t="s">
        <v>896</v>
      </c>
      <c r="B443" s="223"/>
      <c r="C443" s="203"/>
      <c r="D443" s="129"/>
      <c r="I443" s="230">
        <v>2050904</v>
      </c>
      <c r="J443" s="208" t="s">
        <v>897</v>
      </c>
    </row>
    <row r="444" s="208" customFormat="1" ht="20.1" customHeight="1" spans="1:10">
      <c r="A444" s="220" t="s">
        <v>898</v>
      </c>
      <c r="B444" s="223"/>
      <c r="C444" s="203"/>
      <c r="D444" s="129"/>
      <c r="E444" s="239"/>
      <c r="I444" s="230">
        <v>2050905</v>
      </c>
      <c r="J444" s="208" t="s">
        <v>899</v>
      </c>
    </row>
    <row r="445" s="208" customFormat="1" ht="20.1" customHeight="1" spans="1:10">
      <c r="A445" s="220" t="s">
        <v>900</v>
      </c>
      <c r="B445" s="223">
        <v>1500</v>
      </c>
      <c r="C445" s="203">
        <v>350</v>
      </c>
      <c r="D445" s="129">
        <f>ROUND(B445/C445*100,2)</f>
        <v>428.57</v>
      </c>
      <c r="E445" s="239"/>
      <c r="I445" s="230">
        <v>2050999</v>
      </c>
      <c r="J445" s="208" t="s">
        <v>901</v>
      </c>
    </row>
    <row r="446" s="208" customFormat="1" ht="20.1" customHeight="1" spans="1:10">
      <c r="A446" s="220" t="s">
        <v>902</v>
      </c>
      <c r="B446" s="237">
        <v>1703</v>
      </c>
      <c r="C446" s="198">
        <v>1196</v>
      </c>
      <c r="D446" s="129">
        <f>ROUND(B446/C446*100,2)</f>
        <v>142.39</v>
      </c>
      <c r="I446" s="230">
        <v>2059999</v>
      </c>
      <c r="J446" s="208" t="s">
        <v>903</v>
      </c>
    </row>
    <row r="447" s="208" customFormat="1" ht="20.25" customHeight="1" spans="1:10">
      <c r="A447" s="225" t="s">
        <v>110</v>
      </c>
      <c r="B447" s="218">
        <v>2166</v>
      </c>
      <c r="C447" s="219">
        <f>SUM(C448,C453,C462,C468,C474,C479,C484,C491,C495,C498)</f>
        <v>2230</v>
      </c>
      <c r="D447" s="129">
        <f>ROUND(B447/C447*100,2)</f>
        <v>97.13</v>
      </c>
      <c r="E447" s="239">
        <f>'附表1-2'!B10</f>
        <v>2166</v>
      </c>
      <c r="F447" s="208">
        <f>B447-E447</f>
        <v>0</v>
      </c>
      <c r="G447" s="208">
        <v>646</v>
      </c>
      <c r="H447" s="208">
        <f>C447-G447</f>
        <v>1584</v>
      </c>
      <c r="I447" s="230">
        <v>206</v>
      </c>
      <c r="J447" s="208" t="s">
        <v>904</v>
      </c>
    </row>
    <row r="448" s="208" customFormat="1" ht="20.1" customHeight="1" spans="1:10">
      <c r="A448" s="224" t="s">
        <v>905</v>
      </c>
      <c r="B448" s="221">
        <v>69</v>
      </c>
      <c r="C448" s="222">
        <f>SUM(C449:C452)</f>
        <v>72</v>
      </c>
      <c r="D448" s="129">
        <f>ROUND(B448/C448*100,2)</f>
        <v>95.83</v>
      </c>
      <c r="E448" s="208">
        <f>B448-C448</f>
        <v>-3</v>
      </c>
      <c r="I448" s="230">
        <v>20601</v>
      </c>
      <c r="J448" s="208" t="s">
        <v>906</v>
      </c>
    </row>
    <row r="449" s="208" customFormat="1" ht="20.1" customHeight="1" spans="1:10">
      <c r="A449" s="220" t="s">
        <v>198</v>
      </c>
      <c r="B449" s="223">
        <v>69</v>
      </c>
      <c r="C449" s="203">
        <v>72</v>
      </c>
      <c r="D449" s="129">
        <f>ROUND(B449/C449*100,2)</f>
        <v>95.83</v>
      </c>
      <c r="I449" s="230">
        <v>2060101</v>
      </c>
      <c r="J449" s="208" t="s">
        <v>907</v>
      </c>
    </row>
    <row r="450" s="208" customFormat="1" ht="20.1" customHeight="1" spans="1:10">
      <c r="A450" s="220" t="s">
        <v>200</v>
      </c>
      <c r="B450" s="223"/>
      <c r="C450" s="203"/>
      <c r="D450" s="129"/>
      <c r="I450" s="230">
        <v>2060102</v>
      </c>
      <c r="J450" s="208" t="s">
        <v>908</v>
      </c>
    </row>
    <row r="451" s="208" customFormat="1" ht="20.1" customHeight="1" spans="1:10">
      <c r="A451" s="220" t="s">
        <v>184</v>
      </c>
      <c r="B451" s="223"/>
      <c r="C451" s="203"/>
      <c r="D451" s="129"/>
      <c r="I451" s="230">
        <v>2060103</v>
      </c>
      <c r="J451" s="208" t="s">
        <v>909</v>
      </c>
    </row>
    <row r="452" s="208" customFormat="1" ht="20.1" customHeight="1" spans="1:10">
      <c r="A452" s="224" t="s">
        <v>910</v>
      </c>
      <c r="B452" s="223"/>
      <c r="C452" s="203"/>
      <c r="D452" s="129"/>
      <c r="I452" s="230">
        <v>2060199</v>
      </c>
      <c r="J452" s="208" t="s">
        <v>911</v>
      </c>
    </row>
    <row r="453" s="208" customFormat="1" ht="20.1" customHeight="1" spans="1:10">
      <c r="A453" s="220" t="s">
        <v>912</v>
      </c>
      <c r="B453" s="221"/>
      <c r="C453" s="222">
        <f>SUM(C454:C461)</f>
        <v>0</v>
      </c>
      <c r="D453" s="129"/>
      <c r="E453" s="208">
        <f>B453-C453</f>
        <v>0</v>
      </c>
      <c r="I453" s="230">
        <v>20602</v>
      </c>
      <c r="J453" s="208" t="s">
        <v>913</v>
      </c>
    </row>
    <row r="454" s="208" customFormat="1" ht="20.1" customHeight="1" spans="1:10">
      <c r="A454" s="220" t="s">
        <v>914</v>
      </c>
      <c r="B454" s="223"/>
      <c r="C454" s="203"/>
      <c r="D454" s="129"/>
      <c r="I454" s="230">
        <v>2060201</v>
      </c>
      <c r="J454" s="208" t="s">
        <v>915</v>
      </c>
    </row>
    <row r="455" s="208" customFormat="1" ht="20.1" customHeight="1" spans="1:10">
      <c r="A455" s="220" t="s">
        <v>916</v>
      </c>
      <c r="B455" s="223"/>
      <c r="C455" s="203"/>
      <c r="D455" s="129"/>
      <c r="I455" s="230">
        <v>2060202</v>
      </c>
      <c r="J455" s="208" t="s">
        <v>917</v>
      </c>
    </row>
    <row r="456" s="208" customFormat="1" ht="20.1" customHeight="1" spans="1:10">
      <c r="A456" s="225" t="s">
        <v>918</v>
      </c>
      <c r="B456" s="223"/>
      <c r="C456" s="203"/>
      <c r="D456" s="129"/>
      <c r="I456" s="230">
        <v>2060203</v>
      </c>
      <c r="J456" s="208" t="s">
        <v>919</v>
      </c>
    </row>
    <row r="457" s="208" customFormat="1" ht="20.1" customHeight="1" spans="1:10">
      <c r="A457" s="220" t="s">
        <v>920</v>
      </c>
      <c r="B457" s="223"/>
      <c r="C457" s="203"/>
      <c r="D457" s="129"/>
      <c r="I457" s="230">
        <v>2060204</v>
      </c>
      <c r="J457" s="208" t="s">
        <v>921</v>
      </c>
    </row>
    <row r="458" s="208" customFormat="1" ht="20.1" customHeight="1" spans="1:10">
      <c r="A458" s="220" t="s">
        <v>922</v>
      </c>
      <c r="B458" s="223"/>
      <c r="C458" s="203"/>
      <c r="D458" s="129"/>
      <c r="I458" s="230">
        <v>2060205</v>
      </c>
      <c r="J458" s="208" t="s">
        <v>923</v>
      </c>
    </row>
    <row r="459" s="208" customFormat="1" ht="20.1" customHeight="1" spans="1:10">
      <c r="A459" s="220" t="s">
        <v>924</v>
      </c>
      <c r="B459" s="223"/>
      <c r="C459" s="203"/>
      <c r="D459" s="129"/>
      <c r="I459" s="230">
        <v>2060206</v>
      </c>
      <c r="J459" s="208" t="s">
        <v>925</v>
      </c>
    </row>
    <row r="460" s="208" customFormat="1" ht="20.1" customHeight="1" spans="1:10">
      <c r="A460" s="224" t="s">
        <v>926</v>
      </c>
      <c r="B460" s="223"/>
      <c r="C460" s="203"/>
      <c r="D460" s="129"/>
      <c r="I460" s="230">
        <v>2060207</v>
      </c>
      <c r="J460" s="208" t="s">
        <v>927</v>
      </c>
    </row>
    <row r="461" s="208" customFormat="1" ht="20.1" customHeight="1" spans="1:10">
      <c r="A461" s="224" t="s">
        <v>928</v>
      </c>
      <c r="B461" s="223"/>
      <c r="C461" s="203"/>
      <c r="D461" s="129"/>
      <c r="I461" s="230">
        <v>2060299</v>
      </c>
      <c r="J461" s="208" t="s">
        <v>929</v>
      </c>
    </row>
    <row r="462" s="208" customFormat="1" ht="20.1" customHeight="1" spans="1:10">
      <c r="A462" s="224" t="s">
        <v>930</v>
      </c>
      <c r="B462" s="221"/>
      <c r="C462" s="222">
        <f>SUM(C463:C467)</f>
        <v>0</v>
      </c>
      <c r="D462" s="129" t="e">
        <f>ROUND(B462/C462*100,2)</f>
        <v>#DIV/0!</v>
      </c>
      <c r="E462" s="208">
        <f>B462-C462</f>
        <v>0</v>
      </c>
      <c r="I462" s="230">
        <v>20603</v>
      </c>
      <c r="J462" s="208" t="s">
        <v>931</v>
      </c>
    </row>
    <row r="463" s="208" customFormat="1" ht="20.1" customHeight="1" spans="1:10">
      <c r="A463" s="220" t="s">
        <v>914</v>
      </c>
      <c r="B463" s="223"/>
      <c r="C463" s="203">
        <v>0</v>
      </c>
      <c r="D463" s="129" t="e">
        <f>ROUND(B463/C463*100,2)</f>
        <v>#DIV/0!</v>
      </c>
      <c r="E463" s="239"/>
      <c r="I463" s="230">
        <v>2060301</v>
      </c>
      <c r="J463" s="208" t="s">
        <v>932</v>
      </c>
    </row>
    <row r="464" s="208" customFormat="1" ht="20.1" customHeight="1" spans="1:10">
      <c r="A464" s="220" t="s">
        <v>933</v>
      </c>
      <c r="B464" s="223"/>
      <c r="C464" s="203"/>
      <c r="D464" s="129"/>
      <c r="E464" s="239"/>
      <c r="I464" s="230">
        <v>2060302</v>
      </c>
      <c r="J464" s="208" t="s">
        <v>934</v>
      </c>
    </row>
    <row r="465" s="208" customFormat="1" ht="20.1" customHeight="1" spans="1:10">
      <c r="A465" s="220" t="s">
        <v>935</v>
      </c>
      <c r="B465" s="223"/>
      <c r="C465" s="203"/>
      <c r="D465" s="129"/>
      <c r="I465" s="230">
        <v>2060303</v>
      </c>
      <c r="J465" s="208" t="s">
        <v>936</v>
      </c>
    </row>
    <row r="466" s="208" customFormat="1" ht="20.1" customHeight="1" spans="1:10">
      <c r="A466" s="224" t="s">
        <v>937</v>
      </c>
      <c r="B466" s="223"/>
      <c r="C466" s="203"/>
      <c r="D466" s="129"/>
      <c r="I466" s="230">
        <v>2060304</v>
      </c>
      <c r="J466" s="208" t="s">
        <v>938</v>
      </c>
    </row>
    <row r="467" s="208" customFormat="1" ht="20.1" customHeight="1" spans="1:10">
      <c r="A467" s="224" t="s">
        <v>939</v>
      </c>
      <c r="B467" s="223"/>
      <c r="C467" s="203"/>
      <c r="D467" s="129"/>
      <c r="I467" s="230">
        <v>2060399</v>
      </c>
      <c r="J467" s="208" t="s">
        <v>940</v>
      </c>
    </row>
    <row r="468" s="208" customFormat="1" ht="20.1" customHeight="1" spans="1:10">
      <c r="A468" s="224" t="s">
        <v>941</v>
      </c>
      <c r="B468" s="221"/>
      <c r="C468" s="222">
        <f>SUM(C469:C473)</f>
        <v>50</v>
      </c>
      <c r="D468" s="129">
        <f>ROUND(B468/C468*100,2)</f>
        <v>0</v>
      </c>
      <c r="E468" s="208">
        <f>B468-C468</f>
        <v>-50</v>
      </c>
      <c r="I468" s="230">
        <v>20604</v>
      </c>
      <c r="J468" s="208" t="s">
        <v>942</v>
      </c>
    </row>
    <row r="469" s="208" customFormat="1" ht="20.1" customHeight="1" spans="1:10">
      <c r="A469" s="225" t="s">
        <v>914</v>
      </c>
      <c r="B469" s="223"/>
      <c r="C469" s="203"/>
      <c r="D469" s="129"/>
      <c r="I469" s="230">
        <v>2060401</v>
      </c>
      <c r="J469" s="208" t="s">
        <v>943</v>
      </c>
    </row>
    <row r="470" s="208" customFormat="1" ht="20.1" customHeight="1" spans="1:10">
      <c r="A470" s="220" t="s">
        <v>944</v>
      </c>
      <c r="B470" s="223"/>
      <c r="C470" s="203"/>
      <c r="D470" s="129"/>
      <c r="I470" s="230">
        <v>2060402</v>
      </c>
      <c r="J470" s="208" t="s">
        <v>945</v>
      </c>
    </row>
    <row r="471" s="208" customFormat="1" ht="20.1" customHeight="1" spans="1:10">
      <c r="A471" s="220" t="s">
        <v>946</v>
      </c>
      <c r="B471" s="223"/>
      <c r="C471" s="203"/>
      <c r="D471" s="129"/>
      <c r="I471" s="230">
        <v>2060403</v>
      </c>
      <c r="J471" s="208" t="s">
        <v>947</v>
      </c>
    </row>
    <row r="472" s="208" customFormat="1" ht="20.1" customHeight="1" spans="1:10">
      <c r="A472" s="220" t="s">
        <v>948</v>
      </c>
      <c r="B472" s="223"/>
      <c r="C472" s="203">
        <v>50</v>
      </c>
      <c r="D472" s="129">
        <f>ROUND(B472/C472*100,2)</f>
        <v>0</v>
      </c>
      <c r="I472" s="230">
        <v>2060404</v>
      </c>
      <c r="J472" s="208" t="s">
        <v>949</v>
      </c>
    </row>
    <row r="473" s="208" customFormat="1" ht="20.1" customHeight="1" spans="1:10">
      <c r="A473" s="224" t="s">
        <v>950</v>
      </c>
      <c r="B473" s="223"/>
      <c r="C473" s="203"/>
      <c r="D473" s="129" t="e">
        <f>ROUND(B473/C473*100,2)</f>
        <v>#DIV/0!</v>
      </c>
      <c r="I473" s="230">
        <v>2060499</v>
      </c>
      <c r="J473" s="208" t="s">
        <v>951</v>
      </c>
    </row>
    <row r="474" s="208" customFormat="1" ht="20.1" customHeight="1" spans="1:10">
      <c r="A474" s="224" t="s">
        <v>952</v>
      </c>
      <c r="B474" s="221"/>
      <c r="C474" s="222">
        <f>SUM(C475:C478)</f>
        <v>0</v>
      </c>
      <c r="D474" s="129" t="e">
        <f>ROUND(B474/C474*100,2)</f>
        <v>#DIV/0!</v>
      </c>
      <c r="E474" s="208">
        <f>B474-C474</f>
        <v>0</v>
      </c>
      <c r="I474" s="230">
        <v>20605</v>
      </c>
      <c r="J474" s="208" t="s">
        <v>953</v>
      </c>
    </row>
    <row r="475" s="208" customFormat="1" ht="20.1" customHeight="1" spans="1:10">
      <c r="A475" s="224" t="s">
        <v>914</v>
      </c>
      <c r="B475" s="223"/>
      <c r="C475" s="203"/>
      <c r="D475" s="129"/>
      <c r="I475" s="230">
        <v>2060501</v>
      </c>
      <c r="J475" s="208" t="s">
        <v>954</v>
      </c>
    </row>
    <row r="476" s="208" customFormat="1" ht="20.1" customHeight="1" spans="1:10">
      <c r="A476" s="220" t="s">
        <v>955</v>
      </c>
      <c r="B476" s="223"/>
      <c r="C476" s="203"/>
      <c r="D476" s="129"/>
      <c r="I476" s="230">
        <v>2060502</v>
      </c>
      <c r="J476" s="208" t="s">
        <v>956</v>
      </c>
    </row>
    <row r="477" s="208" customFormat="1" ht="20.1" customHeight="1" spans="1:10">
      <c r="A477" s="220" t="s">
        <v>957</v>
      </c>
      <c r="B477" s="223"/>
      <c r="C477" s="203"/>
      <c r="D477" s="129" t="e">
        <f>ROUND(B477/C477*100,2)</f>
        <v>#DIV/0!</v>
      </c>
      <c r="I477" s="230">
        <v>2060503</v>
      </c>
      <c r="J477" s="208" t="s">
        <v>958</v>
      </c>
    </row>
    <row r="478" s="208" customFormat="1" ht="20.1" customHeight="1" spans="1:10">
      <c r="A478" s="220" t="s">
        <v>959</v>
      </c>
      <c r="B478" s="223"/>
      <c r="C478" s="203"/>
      <c r="D478" s="129"/>
      <c r="I478" s="230">
        <v>2060599</v>
      </c>
      <c r="J478" s="208" t="s">
        <v>960</v>
      </c>
    </row>
    <row r="479" s="208" customFormat="1" ht="20.1" customHeight="1" spans="1:10">
      <c r="A479" s="224" t="s">
        <v>961</v>
      </c>
      <c r="B479" s="221"/>
      <c r="C479" s="222">
        <f>SUM(C480:C483)</f>
        <v>0</v>
      </c>
      <c r="D479" s="129"/>
      <c r="E479" s="208">
        <f>B479-C479</f>
        <v>0</v>
      </c>
      <c r="I479" s="230">
        <v>20606</v>
      </c>
      <c r="J479" s="208" t="s">
        <v>962</v>
      </c>
    </row>
    <row r="480" s="208" customFormat="1" ht="20.1" customHeight="1" spans="1:10">
      <c r="A480" s="224" t="s">
        <v>963</v>
      </c>
      <c r="B480" s="223"/>
      <c r="C480" s="203"/>
      <c r="D480" s="129"/>
      <c r="I480" s="230">
        <v>2060601</v>
      </c>
      <c r="J480" s="208" t="s">
        <v>964</v>
      </c>
    </row>
    <row r="481" s="208" customFormat="1" ht="20.1" customHeight="1" spans="1:10">
      <c r="A481" s="224" t="s">
        <v>965</v>
      </c>
      <c r="B481" s="223"/>
      <c r="C481" s="203"/>
      <c r="D481" s="129"/>
      <c r="I481" s="230">
        <v>2060602</v>
      </c>
      <c r="J481" s="208" t="s">
        <v>966</v>
      </c>
    </row>
    <row r="482" s="208" customFormat="1" ht="20.1" customHeight="1" spans="1:10">
      <c r="A482" s="225" t="s">
        <v>967</v>
      </c>
      <c r="B482" s="223"/>
      <c r="C482" s="203"/>
      <c r="D482" s="129"/>
      <c r="I482" s="230">
        <v>2060603</v>
      </c>
      <c r="J482" s="208" t="s">
        <v>968</v>
      </c>
    </row>
    <row r="483" s="208" customFormat="1" ht="20.1" customHeight="1" spans="1:10">
      <c r="A483" s="220" t="s">
        <v>969</v>
      </c>
      <c r="B483" s="223"/>
      <c r="C483" s="203"/>
      <c r="D483" s="129"/>
      <c r="I483" s="230">
        <v>2060699</v>
      </c>
      <c r="J483" s="208" t="s">
        <v>970</v>
      </c>
    </row>
    <row r="484" s="208" customFormat="1" ht="20.1" customHeight="1" spans="1:10">
      <c r="A484" s="220" t="s">
        <v>971</v>
      </c>
      <c r="B484" s="221">
        <v>98</v>
      </c>
      <c r="C484" s="222">
        <f>SUM(C485:C490)</f>
        <v>68</v>
      </c>
      <c r="D484" s="129">
        <f>ROUND(B484/C484*100,2)</f>
        <v>144.12</v>
      </c>
      <c r="E484" s="208">
        <f>B484-C484</f>
        <v>30</v>
      </c>
      <c r="I484" s="230">
        <v>20607</v>
      </c>
      <c r="J484" s="208" t="s">
        <v>972</v>
      </c>
    </row>
    <row r="485" s="208" customFormat="1" ht="20.1" customHeight="1" spans="1:10">
      <c r="A485" s="220" t="s">
        <v>914</v>
      </c>
      <c r="B485" s="223">
        <v>68</v>
      </c>
      <c r="C485" s="203">
        <v>68</v>
      </c>
      <c r="D485" s="129">
        <f>ROUND(B485/C485*100,2)</f>
        <v>100</v>
      </c>
      <c r="I485" s="230">
        <v>2060701</v>
      </c>
      <c r="J485" s="208" t="s">
        <v>973</v>
      </c>
    </row>
    <row r="486" s="208" customFormat="1" ht="20.1" customHeight="1" spans="1:10">
      <c r="A486" s="224" t="s">
        <v>974</v>
      </c>
      <c r="B486" s="223"/>
      <c r="C486" s="203"/>
      <c r="D486" s="129"/>
      <c r="I486" s="230">
        <v>2060702</v>
      </c>
      <c r="J486" s="208" t="s">
        <v>975</v>
      </c>
    </row>
    <row r="487" s="208" customFormat="1" ht="20.1" customHeight="1" spans="1:10">
      <c r="A487" s="224" t="s">
        <v>976</v>
      </c>
      <c r="B487" s="223"/>
      <c r="C487" s="203"/>
      <c r="D487" s="129"/>
      <c r="I487" s="230">
        <v>2060703</v>
      </c>
      <c r="J487" s="208" t="s">
        <v>977</v>
      </c>
    </row>
    <row r="488" s="208" customFormat="1" ht="20.1" customHeight="1" spans="1:10">
      <c r="A488" s="224" t="s">
        <v>978</v>
      </c>
      <c r="B488" s="223"/>
      <c r="C488" s="203"/>
      <c r="D488" s="129"/>
      <c r="I488" s="230">
        <v>2060704</v>
      </c>
      <c r="J488" s="208" t="s">
        <v>979</v>
      </c>
    </row>
    <row r="489" s="208" customFormat="1" ht="20.1" customHeight="1" spans="1:10">
      <c r="A489" s="220" t="s">
        <v>980</v>
      </c>
      <c r="B489" s="223"/>
      <c r="C489" s="203"/>
      <c r="D489" s="129"/>
      <c r="I489" s="230">
        <v>2060705</v>
      </c>
      <c r="J489" s="208" t="s">
        <v>981</v>
      </c>
    </row>
    <row r="490" s="208" customFormat="1" ht="20.1" customHeight="1" spans="1:10">
      <c r="A490" s="220" t="s">
        <v>982</v>
      </c>
      <c r="B490" s="223">
        <v>30</v>
      </c>
      <c r="C490" s="203">
        <v>0</v>
      </c>
      <c r="D490" s="129" t="e">
        <f>ROUND(B490/C490*100,2)</f>
        <v>#DIV/0!</v>
      </c>
      <c r="I490" s="230">
        <v>2060799</v>
      </c>
      <c r="J490" s="208" t="s">
        <v>983</v>
      </c>
    </row>
    <row r="491" s="208" customFormat="1" ht="20.1" customHeight="1" spans="1:10">
      <c r="A491" s="220" t="s">
        <v>984</v>
      </c>
      <c r="B491" s="221"/>
      <c r="C491" s="222">
        <f>SUM(C492:C494)</f>
        <v>0</v>
      </c>
      <c r="D491" s="129" t="e">
        <f>ROUND(B491/C491*100,2)</f>
        <v>#DIV/0!</v>
      </c>
      <c r="E491" s="208">
        <f>B491-C491</f>
        <v>0</v>
      </c>
      <c r="I491" s="230">
        <v>20608</v>
      </c>
      <c r="J491" s="208" t="s">
        <v>985</v>
      </c>
    </row>
    <row r="492" s="208" customFormat="1" ht="20.1" customHeight="1" spans="1:10">
      <c r="A492" s="224" t="s">
        <v>986</v>
      </c>
      <c r="B492" s="223"/>
      <c r="C492" s="203"/>
      <c r="D492" s="129"/>
      <c r="I492" s="230">
        <v>2060801</v>
      </c>
      <c r="J492" s="208" t="s">
        <v>987</v>
      </c>
    </row>
    <row r="493" s="208" customFormat="1" ht="20.1" customHeight="1" spans="1:10">
      <c r="A493" s="224" t="s">
        <v>988</v>
      </c>
      <c r="B493" s="223"/>
      <c r="C493" s="203"/>
      <c r="D493" s="129"/>
      <c r="I493" s="230">
        <v>2060802</v>
      </c>
      <c r="J493" s="208" t="s">
        <v>989</v>
      </c>
    </row>
    <row r="494" s="208" customFormat="1" ht="20.1" customHeight="1" spans="1:10">
      <c r="A494" s="224" t="s">
        <v>990</v>
      </c>
      <c r="B494" s="223"/>
      <c r="C494" s="203"/>
      <c r="D494" s="129" t="e">
        <f>ROUND(B494/C494*100,2)</f>
        <v>#DIV/0!</v>
      </c>
      <c r="I494" s="230">
        <v>2060899</v>
      </c>
      <c r="J494" s="208" t="s">
        <v>991</v>
      </c>
    </row>
    <row r="495" s="208" customFormat="1" ht="18.75" customHeight="1" spans="1:10">
      <c r="A495" s="225" t="s">
        <v>992</v>
      </c>
      <c r="B495" s="221"/>
      <c r="C495" s="222">
        <f>SUM(C496:C497)</f>
        <v>0</v>
      </c>
      <c r="D495" s="129" t="e">
        <f>ROUND(B495/C495*100,2)</f>
        <v>#DIV/0!</v>
      </c>
      <c r="E495" s="208">
        <f>B495-C495</f>
        <v>0</v>
      </c>
      <c r="I495" s="230">
        <v>20609</v>
      </c>
      <c r="J495" s="208" t="s">
        <v>993</v>
      </c>
    </row>
    <row r="496" s="208" customFormat="1" ht="20.1" customHeight="1" spans="1:10">
      <c r="A496" s="224" t="s">
        <v>994</v>
      </c>
      <c r="B496" s="223"/>
      <c r="C496" s="203"/>
      <c r="D496" s="129" t="e">
        <f>ROUND(B496/C496*100,2)</f>
        <v>#DIV/0!</v>
      </c>
      <c r="I496" s="230">
        <v>2060901</v>
      </c>
      <c r="J496" s="208" t="s">
        <v>995</v>
      </c>
    </row>
    <row r="497" s="208" customFormat="1" ht="20.1" customHeight="1" spans="1:10">
      <c r="A497" s="224" t="s">
        <v>996</v>
      </c>
      <c r="B497" s="223"/>
      <c r="C497" s="203"/>
      <c r="D497" s="129"/>
      <c r="I497" s="230">
        <v>2060902</v>
      </c>
      <c r="J497" s="208" t="s">
        <v>997</v>
      </c>
    </row>
    <row r="498" s="208" customFormat="1" ht="20.1" customHeight="1" spans="1:10">
      <c r="A498" s="220" t="s">
        <v>998</v>
      </c>
      <c r="B498" s="221">
        <v>2000</v>
      </c>
      <c r="C498" s="222">
        <f>SUM(C499:C502)</f>
        <v>2040</v>
      </c>
      <c r="D498" s="129">
        <f>ROUND(B498/C498*100,2)</f>
        <v>98.04</v>
      </c>
      <c r="E498" s="208">
        <f>B498-C498</f>
        <v>-40</v>
      </c>
      <c r="I498" s="230">
        <v>20699</v>
      </c>
      <c r="J498" s="208" t="s">
        <v>999</v>
      </c>
    </row>
    <row r="499" s="208" customFormat="1" ht="20.1" customHeight="1" spans="1:10">
      <c r="A499" s="220" t="s">
        <v>1000</v>
      </c>
      <c r="B499" s="223"/>
      <c r="C499" s="203"/>
      <c r="D499" s="129"/>
      <c r="I499" s="230">
        <v>2069901</v>
      </c>
      <c r="J499" s="208" t="s">
        <v>1001</v>
      </c>
    </row>
    <row r="500" s="208" customFormat="1" ht="20.1" customHeight="1" spans="1:10">
      <c r="A500" s="224" t="s">
        <v>1002</v>
      </c>
      <c r="B500" s="223"/>
      <c r="C500" s="203"/>
      <c r="D500" s="129"/>
      <c r="I500" s="230">
        <v>2069902</v>
      </c>
      <c r="J500" s="208" t="s">
        <v>1003</v>
      </c>
    </row>
    <row r="501" s="208" customFormat="1" ht="20.1" customHeight="1" spans="1:10">
      <c r="A501" s="224" t="s">
        <v>1004</v>
      </c>
      <c r="B501" s="223"/>
      <c r="C501" s="203"/>
      <c r="D501" s="129"/>
      <c r="I501" s="230">
        <v>2069903</v>
      </c>
      <c r="J501" s="208" t="s">
        <v>1005</v>
      </c>
    </row>
    <row r="502" s="208" customFormat="1" ht="20.1" customHeight="1" spans="1:10">
      <c r="A502" s="224" t="s">
        <v>1006</v>
      </c>
      <c r="B502" s="223"/>
      <c r="C502" s="203">
        <v>2040</v>
      </c>
      <c r="D502" s="129">
        <f>ROUND(B502/C502*100,2)</f>
        <v>0</v>
      </c>
      <c r="I502" s="230">
        <v>2069999</v>
      </c>
      <c r="J502" s="208" t="s">
        <v>999</v>
      </c>
    </row>
    <row r="503" s="208" customFormat="1" ht="20.1" customHeight="1" spans="1:10">
      <c r="A503" s="114" t="s">
        <v>111</v>
      </c>
      <c r="B503" s="218">
        <v>814</v>
      </c>
      <c r="C503" s="219">
        <f>SUM(C504,C518,C526,C537,C548)</f>
        <v>711</v>
      </c>
      <c r="D503" s="129">
        <f>ROUND(B503/C503*100,2)</f>
        <v>114.49</v>
      </c>
      <c r="E503" s="208">
        <v>843</v>
      </c>
      <c r="F503" s="208">
        <f>B503-E503</f>
        <v>-29</v>
      </c>
      <c r="G503" s="208">
        <v>755</v>
      </c>
      <c r="H503" s="208">
        <f>C503-G503</f>
        <v>-44</v>
      </c>
      <c r="I503" s="230">
        <v>207</v>
      </c>
      <c r="J503" s="208" t="s">
        <v>1007</v>
      </c>
    </row>
    <row r="504" s="208" customFormat="1" ht="20.1" customHeight="1" spans="1:10">
      <c r="A504" s="225" t="s">
        <v>1008</v>
      </c>
      <c r="B504" s="221">
        <v>192</v>
      </c>
      <c r="C504" s="222">
        <f>SUM(C505:C517)</f>
        <v>215</v>
      </c>
      <c r="D504" s="129">
        <f>ROUND(B504/C504*100,2)</f>
        <v>89.3</v>
      </c>
      <c r="E504" s="208">
        <f>B504-C504</f>
        <v>-23</v>
      </c>
      <c r="I504" s="230">
        <v>20701</v>
      </c>
      <c r="J504" s="208" t="s">
        <v>1009</v>
      </c>
    </row>
    <row r="505" s="208" customFormat="1" ht="20.1" customHeight="1" spans="1:10">
      <c r="A505" s="225" t="s">
        <v>198</v>
      </c>
      <c r="B505" s="223"/>
      <c r="C505" s="203">
        <v>65</v>
      </c>
      <c r="D505" s="129">
        <f>ROUND(B505/C505*100,2)</f>
        <v>0</v>
      </c>
      <c r="I505" s="230">
        <v>2070101</v>
      </c>
      <c r="J505" s="231" t="s">
        <v>1010</v>
      </c>
    </row>
    <row r="506" s="208" customFormat="1" ht="20.1" customHeight="1" spans="1:10">
      <c r="A506" s="225" t="s">
        <v>200</v>
      </c>
      <c r="B506" s="223"/>
      <c r="C506" s="203"/>
      <c r="D506" s="129"/>
      <c r="I506" s="230">
        <v>2070102</v>
      </c>
      <c r="J506" s="208" t="s">
        <v>1011</v>
      </c>
    </row>
    <row r="507" s="208" customFormat="1" ht="20.1" customHeight="1" spans="1:10">
      <c r="A507" s="225" t="s">
        <v>184</v>
      </c>
      <c r="B507" s="223"/>
      <c r="C507" s="203"/>
      <c r="D507" s="129"/>
      <c r="I507" s="230">
        <v>2070103</v>
      </c>
      <c r="J507" s="208" t="s">
        <v>1012</v>
      </c>
    </row>
    <row r="508" s="208" customFormat="1" ht="20.1" customHeight="1" spans="1:10">
      <c r="A508" s="225" t="s">
        <v>1013</v>
      </c>
      <c r="B508" s="223">
        <v>57</v>
      </c>
      <c r="C508" s="203">
        <v>50</v>
      </c>
      <c r="D508" s="129"/>
      <c r="I508" s="230">
        <v>2070104</v>
      </c>
      <c r="J508" s="208" t="s">
        <v>1014</v>
      </c>
    </row>
    <row r="509" s="208" customFormat="1" ht="20.1" customHeight="1" spans="1:10">
      <c r="A509" s="225" t="s">
        <v>1015</v>
      </c>
      <c r="B509" s="223"/>
      <c r="C509" s="203"/>
      <c r="D509" s="129"/>
      <c r="I509" s="230">
        <v>2070105</v>
      </c>
      <c r="J509" s="208" t="s">
        <v>1016</v>
      </c>
    </row>
    <row r="510" s="208" customFormat="1" ht="20.1" customHeight="1" spans="1:10">
      <c r="A510" s="225" t="s">
        <v>1017</v>
      </c>
      <c r="B510" s="223"/>
      <c r="C510" s="203"/>
      <c r="D510" s="129"/>
      <c r="I510" s="230">
        <v>2070106</v>
      </c>
      <c r="J510" s="208" t="s">
        <v>1018</v>
      </c>
    </row>
    <row r="511" s="208" customFormat="1" ht="20.1" customHeight="1" spans="1:10">
      <c r="A511" s="225" t="s">
        <v>1019</v>
      </c>
      <c r="B511" s="223"/>
      <c r="C511" s="203"/>
      <c r="D511" s="129"/>
      <c r="I511" s="230">
        <v>2070107</v>
      </c>
      <c r="J511" s="208" t="s">
        <v>1020</v>
      </c>
    </row>
    <row r="512" s="208" customFormat="1" ht="20.1" customHeight="1" spans="1:10">
      <c r="A512" s="225" t="s">
        <v>1021</v>
      </c>
      <c r="B512" s="223">
        <v>30</v>
      </c>
      <c r="C512" s="203"/>
      <c r="D512" s="129"/>
      <c r="I512" s="230">
        <v>2070108</v>
      </c>
      <c r="J512" s="208" t="s">
        <v>1022</v>
      </c>
    </row>
    <row r="513" s="208" customFormat="1" ht="20.1" customHeight="1" spans="1:10">
      <c r="A513" s="225" t="s">
        <v>1023</v>
      </c>
      <c r="B513" s="223">
        <v>97</v>
      </c>
      <c r="C513" s="203">
        <v>66</v>
      </c>
      <c r="D513" s="129"/>
      <c r="I513" s="230">
        <v>2070109</v>
      </c>
      <c r="J513" s="208" t="s">
        <v>1024</v>
      </c>
    </row>
    <row r="514" s="208" customFormat="1" ht="20.1" customHeight="1" spans="1:10">
      <c r="A514" s="225" t="s">
        <v>1025</v>
      </c>
      <c r="B514" s="223"/>
      <c r="C514" s="203"/>
      <c r="D514" s="129"/>
      <c r="I514" s="230">
        <v>2070110</v>
      </c>
      <c r="J514" s="208" t="s">
        <v>1026</v>
      </c>
    </row>
    <row r="515" s="208" customFormat="1" ht="20.1" customHeight="1" spans="1:10">
      <c r="A515" s="225" t="s">
        <v>1027</v>
      </c>
      <c r="B515" s="223">
        <v>8</v>
      </c>
      <c r="C515" s="203">
        <v>7</v>
      </c>
      <c r="D515" s="129"/>
      <c r="I515" s="230">
        <v>2070111</v>
      </c>
      <c r="J515" s="208" t="s">
        <v>1028</v>
      </c>
    </row>
    <row r="516" s="208" customFormat="1" ht="20.1" customHeight="1" spans="1:10">
      <c r="A516" s="225" t="s">
        <v>1029</v>
      </c>
      <c r="B516" s="223"/>
      <c r="C516" s="203">
        <v>27</v>
      </c>
      <c r="D516" s="129"/>
      <c r="I516" s="230">
        <v>2070112</v>
      </c>
      <c r="J516" s="208" t="s">
        <v>1030</v>
      </c>
    </row>
    <row r="517" s="208" customFormat="1" ht="20.1" customHeight="1" spans="1:10">
      <c r="A517" s="225" t="s">
        <v>1031</v>
      </c>
      <c r="B517" s="223"/>
      <c r="C517" s="203">
        <v>0</v>
      </c>
      <c r="D517" s="129" t="e">
        <f>ROUND(B517/C517*100,2)</f>
        <v>#DIV/0!</v>
      </c>
      <c r="I517" s="230">
        <v>2070199</v>
      </c>
      <c r="J517" s="208" t="s">
        <v>1032</v>
      </c>
    </row>
    <row r="518" s="208" customFormat="1" ht="20.1" customHeight="1" spans="1:10">
      <c r="A518" s="225" t="s">
        <v>1033</v>
      </c>
      <c r="B518" s="221">
        <v>158</v>
      </c>
      <c r="C518" s="222">
        <f>SUM(C519:C525)</f>
        <v>48</v>
      </c>
      <c r="D518" s="129"/>
      <c r="E518" s="208">
        <f>B518-C518</f>
        <v>110</v>
      </c>
      <c r="I518" s="230">
        <v>20702</v>
      </c>
      <c r="J518" s="208" t="s">
        <v>1034</v>
      </c>
    </row>
    <row r="519" s="208" customFormat="1" ht="20.1" customHeight="1" spans="1:10">
      <c r="A519" s="225" t="s">
        <v>198</v>
      </c>
      <c r="B519" s="223"/>
      <c r="C519" s="203"/>
      <c r="D519" s="129"/>
      <c r="I519" s="230">
        <v>2070201</v>
      </c>
      <c r="J519" s="208" t="s">
        <v>1035</v>
      </c>
    </row>
    <row r="520" s="208" customFormat="1" ht="20.1" customHeight="1" spans="1:10">
      <c r="A520" s="225" t="s">
        <v>200</v>
      </c>
      <c r="B520" s="223"/>
      <c r="C520" s="203"/>
      <c r="D520" s="129"/>
      <c r="I520" s="230">
        <v>2070202</v>
      </c>
      <c r="J520" s="208" t="s">
        <v>1036</v>
      </c>
    </row>
    <row r="521" s="208" customFormat="1" ht="20.1" customHeight="1" spans="1:10">
      <c r="A521" s="225" t="s">
        <v>184</v>
      </c>
      <c r="B521" s="223"/>
      <c r="C521" s="203"/>
      <c r="D521" s="129"/>
      <c r="I521" s="230">
        <v>2070203</v>
      </c>
      <c r="J521" s="208" t="s">
        <v>1037</v>
      </c>
    </row>
    <row r="522" s="208" customFormat="1" ht="20.1" customHeight="1" spans="1:10">
      <c r="A522" s="225" t="s">
        <v>1038</v>
      </c>
      <c r="B522" s="223"/>
      <c r="C522" s="203"/>
      <c r="D522" s="129"/>
      <c r="I522" s="230">
        <v>2070204</v>
      </c>
      <c r="J522" s="208" t="s">
        <v>1039</v>
      </c>
    </row>
    <row r="523" s="208" customFormat="1" ht="20.1" customHeight="1" spans="1:10">
      <c r="A523" s="225" t="s">
        <v>1040</v>
      </c>
      <c r="B523" s="223">
        <v>158</v>
      </c>
      <c r="C523" s="203">
        <v>48</v>
      </c>
      <c r="D523" s="129"/>
      <c r="I523" s="230">
        <v>2070205</v>
      </c>
      <c r="J523" s="208" t="s">
        <v>1041</v>
      </c>
    </row>
    <row r="524" s="208" customFormat="1" ht="20.1" customHeight="1" spans="1:10">
      <c r="A524" s="225" t="s">
        <v>1042</v>
      </c>
      <c r="B524" s="223"/>
      <c r="C524" s="203"/>
      <c r="D524" s="129"/>
      <c r="I524" s="230">
        <v>2070206</v>
      </c>
      <c r="J524" s="208" t="s">
        <v>1043</v>
      </c>
    </row>
    <row r="525" s="208" customFormat="1" ht="20.1" customHeight="1" spans="1:10">
      <c r="A525" s="225" t="s">
        <v>1044</v>
      </c>
      <c r="B525" s="223"/>
      <c r="C525" s="203"/>
      <c r="D525" s="129"/>
      <c r="I525" s="230">
        <v>2070299</v>
      </c>
      <c r="J525" s="208" t="s">
        <v>1045</v>
      </c>
    </row>
    <row r="526" s="208" customFormat="1" ht="20.1" customHeight="1" spans="1:10">
      <c r="A526" s="225" t="s">
        <v>1046</v>
      </c>
      <c r="B526" s="221">
        <v>91</v>
      </c>
      <c r="C526" s="222">
        <f>SUM(C527:C536)</f>
        <v>84</v>
      </c>
      <c r="D526" s="129">
        <f>ROUND(B526/C526*100,2)</f>
        <v>108.33</v>
      </c>
      <c r="E526" s="208">
        <f>B526-C526</f>
        <v>7</v>
      </c>
      <c r="I526" s="230">
        <v>20703</v>
      </c>
      <c r="J526" s="208" t="s">
        <v>1047</v>
      </c>
    </row>
    <row r="527" s="208" customFormat="1" ht="20.1" customHeight="1" spans="1:10">
      <c r="A527" s="225" t="s">
        <v>198</v>
      </c>
      <c r="B527" s="223">
        <v>61</v>
      </c>
      <c r="C527" s="203">
        <v>54</v>
      </c>
      <c r="D527" s="129"/>
      <c r="I527" s="230">
        <v>2070301</v>
      </c>
      <c r="J527" s="208" t="s">
        <v>1048</v>
      </c>
    </row>
    <row r="528" s="208" customFormat="1" ht="20.1" customHeight="1" spans="1:10">
      <c r="A528" s="225" t="s">
        <v>200</v>
      </c>
      <c r="B528" s="223"/>
      <c r="C528" s="203"/>
      <c r="D528" s="129"/>
      <c r="I528" s="230">
        <v>2070302</v>
      </c>
      <c r="J528" s="208" t="s">
        <v>1049</v>
      </c>
    </row>
    <row r="529" s="208" customFormat="1" ht="20.1" customHeight="1" spans="1:10">
      <c r="A529" s="225" t="s">
        <v>184</v>
      </c>
      <c r="B529" s="223"/>
      <c r="C529" s="203"/>
      <c r="D529" s="129"/>
      <c r="I529" s="230">
        <v>2070303</v>
      </c>
      <c r="J529" s="208" t="s">
        <v>1050</v>
      </c>
    </row>
    <row r="530" s="208" customFormat="1" ht="20.1" customHeight="1" spans="1:10">
      <c r="A530" s="225" t="s">
        <v>1051</v>
      </c>
      <c r="B530" s="223"/>
      <c r="C530" s="203"/>
      <c r="D530" s="129"/>
      <c r="I530" s="230">
        <v>2070304</v>
      </c>
      <c r="J530" s="208" t="s">
        <v>1052</v>
      </c>
    </row>
    <row r="531" s="208" customFormat="1" ht="20.1" customHeight="1" spans="1:10">
      <c r="A531" s="225" t="s">
        <v>1053</v>
      </c>
      <c r="B531" s="223"/>
      <c r="C531" s="203"/>
      <c r="D531" s="129"/>
      <c r="I531" s="230">
        <v>2070305</v>
      </c>
      <c r="J531" s="208" t="s">
        <v>1054</v>
      </c>
    </row>
    <row r="532" s="208" customFormat="1" ht="20.1" customHeight="1" spans="1:10">
      <c r="A532" s="225" t="s">
        <v>1055</v>
      </c>
      <c r="B532" s="223"/>
      <c r="C532" s="203"/>
      <c r="D532" s="129"/>
      <c r="I532" s="230">
        <v>2070306</v>
      </c>
      <c r="J532" s="208" t="s">
        <v>1056</v>
      </c>
    </row>
    <row r="533" s="208" customFormat="1" ht="20.1" customHeight="1" spans="1:10">
      <c r="A533" s="225" t="s">
        <v>1057</v>
      </c>
      <c r="B533" s="223">
        <v>30</v>
      </c>
      <c r="C533" s="203">
        <v>30</v>
      </c>
      <c r="D533" s="129">
        <f>ROUND(B533/C533*100,2)</f>
        <v>100</v>
      </c>
      <c r="I533" s="230">
        <v>2070307</v>
      </c>
      <c r="J533" s="208" t="s">
        <v>1058</v>
      </c>
    </row>
    <row r="534" s="208" customFormat="1" ht="20.1" customHeight="1" spans="1:10">
      <c r="A534" s="225" t="s">
        <v>1059</v>
      </c>
      <c r="B534" s="223"/>
      <c r="C534" s="203"/>
      <c r="D534" s="129"/>
      <c r="I534" s="230">
        <v>2070308</v>
      </c>
      <c r="J534" s="208" t="s">
        <v>1060</v>
      </c>
    </row>
    <row r="535" s="208" customFormat="1" ht="20.1" customHeight="1" spans="1:10">
      <c r="A535" s="225" t="s">
        <v>1061</v>
      </c>
      <c r="B535" s="223"/>
      <c r="C535" s="203"/>
      <c r="D535" s="129"/>
      <c r="I535" s="230">
        <v>2070309</v>
      </c>
      <c r="J535" s="208" t="s">
        <v>1062</v>
      </c>
    </row>
    <row r="536" s="208" customFormat="1" ht="20.1" customHeight="1" spans="1:10">
      <c r="A536" s="225" t="s">
        <v>1063</v>
      </c>
      <c r="B536" s="223"/>
      <c r="C536" s="203">
        <v>0</v>
      </c>
      <c r="D536" s="129" t="e">
        <f>ROUND(B536/C536*100,2)</f>
        <v>#DIV/0!</v>
      </c>
      <c r="I536" s="230">
        <v>2070399</v>
      </c>
      <c r="J536" s="208" t="s">
        <v>1064</v>
      </c>
    </row>
    <row r="537" s="208" customFormat="1" ht="20.1" customHeight="1" spans="1:10">
      <c r="A537" s="225" t="s">
        <v>1065</v>
      </c>
      <c r="B537" s="221">
        <v>358</v>
      </c>
      <c r="C537" s="222">
        <f>SUM(C538:C547)</f>
        <v>220</v>
      </c>
      <c r="D537" s="129"/>
      <c r="E537" s="208">
        <f>B537-C537</f>
        <v>138</v>
      </c>
      <c r="I537" s="230">
        <v>20704</v>
      </c>
      <c r="J537" s="208" t="s">
        <v>1066</v>
      </c>
    </row>
    <row r="538" s="208" customFormat="1" ht="20.1" customHeight="1" spans="1:10">
      <c r="A538" s="225" t="s">
        <v>198</v>
      </c>
      <c r="B538" s="223">
        <v>334</v>
      </c>
      <c r="C538" s="203">
        <v>0</v>
      </c>
      <c r="D538" s="129"/>
      <c r="I538" s="230">
        <v>2070401</v>
      </c>
      <c r="J538" s="208" t="s">
        <v>1067</v>
      </c>
    </row>
    <row r="539" s="208" customFormat="1" ht="20.1" customHeight="1" spans="1:10">
      <c r="A539" s="225" t="s">
        <v>200</v>
      </c>
      <c r="B539" s="223"/>
      <c r="C539" s="203"/>
      <c r="D539" s="129"/>
      <c r="I539" s="230">
        <v>2070402</v>
      </c>
      <c r="J539" s="208" t="s">
        <v>1068</v>
      </c>
    </row>
    <row r="540" s="208" customFormat="1" ht="20.1" customHeight="1" spans="1:10">
      <c r="A540" s="225" t="s">
        <v>184</v>
      </c>
      <c r="B540" s="223"/>
      <c r="C540" s="203"/>
      <c r="D540" s="129"/>
      <c r="I540" s="230">
        <v>2070403</v>
      </c>
      <c r="J540" s="208" t="s">
        <v>1069</v>
      </c>
    </row>
    <row r="541" s="208" customFormat="1" ht="20.1" customHeight="1" spans="1:10">
      <c r="A541" s="225" t="s">
        <v>1070</v>
      </c>
      <c r="B541" s="223"/>
      <c r="C541" s="203">
        <v>115</v>
      </c>
      <c r="D541" s="129"/>
      <c r="I541" s="230">
        <v>2070404</v>
      </c>
      <c r="J541" s="208" t="s">
        <v>1071</v>
      </c>
    </row>
    <row r="542" s="208" customFormat="1" ht="20.1" customHeight="1" spans="1:10">
      <c r="A542" s="225" t="s">
        <v>1072</v>
      </c>
      <c r="B542" s="223"/>
      <c r="C542" s="203">
        <v>105</v>
      </c>
      <c r="D542" s="129"/>
      <c r="I542" s="230">
        <v>2070405</v>
      </c>
      <c r="J542" s="208" t="s">
        <v>1073</v>
      </c>
    </row>
    <row r="543" s="208" customFormat="1" ht="20.1" customHeight="1" spans="1:10">
      <c r="A543" s="225" t="s">
        <v>1074</v>
      </c>
      <c r="B543" s="223"/>
      <c r="C543" s="203"/>
      <c r="D543" s="129"/>
      <c r="I543" s="230">
        <v>2070406</v>
      </c>
      <c r="J543" s="208" t="s">
        <v>1075</v>
      </c>
    </row>
    <row r="544" s="208" customFormat="1" ht="20.1" customHeight="1" spans="1:10">
      <c r="A544" s="225" t="s">
        <v>1076</v>
      </c>
      <c r="B544" s="223"/>
      <c r="C544" s="203"/>
      <c r="D544" s="129"/>
      <c r="I544" s="230">
        <v>2070407</v>
      </c>
      <c r="J544" s="208" t="s">
        <v>1077</v>
      </c>
    </row>
    <row r="545" s="208" customFormat="1" ht="20.1" customHeight="1" spans="1:10">
      <c r="A545" s="225" t="s">
        <v>1078</v>
      </c>
      <c r="B545" s="223"/>
      <c r="C545" s="203"/>
      <c r="D545" s="129"/>
      <c r="I545" s="230">
        <v>2070408</v>
      </c>
      <c r="J545" s="208" t="s">
        <v>1079</v>
      </c>
    </row>
    <row r="546" s="208" customFormat="1" ht="20.1" customHeight="1" spans="1:10">
      <c r="A546" s="225" t="s">
        <v>1080</v>
      </c>
      <c r="B546" s="223"/>
      <c r="C546" s="203"/>
      <c r="D546" s="129"/>
      <c r="I546" s="230">
        <v>2070409</v>
      </c>
      <c r="J546" s="208" t="s">
        <v>1081</v>
      </c>
    </row>
    <row r="547" s="208" customFormat="1" ht="20.1" customHeight="1" spans="1:10">
      <c r="A547" s="225" t="s">
        <v>1082</v>
      </c>
      <c r="B547" s="223">
        <v>24</v>
      </c>
      <c r="C547" s="203"/>
      <c r="D547" s="129"/>
      <c r="I547" s="230">
        <v>2070499</v>
      </c>
      <c r="J547" s="208" t="s">
        <v>1083</v>
      </c>
    </row>
    <row r="548" s="208" customFormat="1" ht="20.1" customHeight="1" spans="1:10">
      <c r="A548" s="225" t="s">
        <v>1084</v>
      </c>
      <c r="B548" s="221">
        <v>15</v>
      </c>
      <c r="C548" s="222">
        <f>SUM(C549:C551)</f>
        <v>144</v>
      </c>
      <c r="D548" s="129">
        <f>ROUND(B548/C548*100,2)</f>
        <v>10.42</v>
      </c>
      <c r="E548" s="208">
        <f>B548-C548</f>
        <v>-129</v>
      </c>
      <c r="I548" s="230">
        <v>20799</v>
      </c>
      <c r="J548" s="208" t="s">
        <v>1085</v>
      </c>
    </row>
    <row r="549" s="208" customFormat="1" ht="20.1" customHeight="1" spans="1:10">
      <c r="A549" s="225" t="s">
        <v>1086</v>
      </c>
      <c r="B549" s="223">
        <v>15</v>
      </c>
      <c r="C549" s="203"/>
      <c r="D549" s="129"/>
      <c r="I549" s="230">
        <v>2079902</v>
      </c>
      <c r="J549" s="208" t="s">
        <v>1087</v>
      </c>
    </row>
    <row r="550" s="208" customFormat="1" ht="20.1" customHeight="1" spans="1:10">
      <c r="A550" s="225" t="s">
        <v>1088</v>
      </c>
      <c r="B550" s="223"/>
      <c r="C550" s="203"/>
      <c r="D550" s="129"/>
      <c r="I550" s="230">
        <v>2079903</v>
      </c>
      <c r="J550" s="208" t="s">
        <v>1089</v>
      </c>
    </row>
    <row r="551" s="208" customFormat="1" ht="20.1" customHeight="1" spans="1:10">
      <c r="A551" s="225" t="s">
        <v>1090</v>
      </c>
      <c r="B551" s="223"/>
      <c r="C551" s="203">
        <v>144</v>
      </c>
      <c r="D551" s="129">
        <f>ROUND(B551/C551*100,2)</f>
        <v>0</v>
      </c>
      <c r="I551" s="230">
        <v>2079999</v>
      </c>
      <c r="J551" s="208" t="s">
        <v>1085</v>
      </c>
    </row>
    <row r="552" s="208" customFormat="1" ht="20.1" customHeight="1" spans="1:10">
      <c r="A552" s="225" t="s">
        <v>112</v>
      </c>
      <c r="B552" s="218">
        <v>13154</v>
      </c>
      <c r="C552" s="219">
        <f>SUM(C553,C567,C578,C580,C589,C593,C603,C611,C617,C624,C633,C638,C643,C646,C649,C652,C655,C658,C662,C667)</f>
        <v>10145</v>
      </c>
      <c r="D552" s="129">
        <f>ROUND(B552/C552*100,2)</f>
        <v>129.66</v>
      </c>
      <c r="E552" s="208">
        <v>5729</v>
      </c>
      <c r="F552" s="208">
        <f>B552-E552</f>
        <v>7425</v>
      </c>
      <c r="G552" s="208">
        <v>8004</v>
      </c>
      <c r="H552" s="208">
        <f>C552-G552</f>
        <v>2141</v>
      </c>
      <c r="I552" s="230">
        <v>208</v>
      </c>
      <c r="J552" s="208" t="s">
        <v>1091</v>
      </c>
    </row>
    <row r="553" s="208" customFormat="1" ht="20.1" customHeight="1" spans="1:10">
      <c r="A553" s="225" t="s">
        <v>1092</v>
      </c>
      <c r="B553" s="221">
        <v>573</v>
      </c>
      <c r="C553" s="222">
        <f>SUM(C554:C566)</f>
        <v>387</v>
      </c>
      <c r="D553" s="129">
        <f>ROUND(B553/C553*100,2)</f>
        <v>148.06</v>
      </c>
      <c r="E553" s="208">
        <f>B553-C553</f>
        <v>186</v>
      </c>
      <c r="I553" s="230">
        <v>20801</v>
      </c>
      <c r="J553" s="208" t="s">
        <v>1093</v>
      </c>
    </row>
    <row r="554" s="208" customFormat="1" ht="20.1" customHeight="1" spans="1:10">
      <c r="A554" s="225" t="s">
        <v>198</v>
      </c>
      <c r="B554" s="223">
        <v>356</v>
      </c>
      <c r="C554" s="203">
        <v>132</v>
      </c>
      <c r="D554" s="129">
        <f>ROUND(B554/C554*100,2)</f>
        <v>269.7</v>
      </c>
      <c r="I554" s="230">
        <v>2080101</v>
      </c>
      <c r="J554" s="208" t="s">
        <v>1094</v>
      </c>
    </row>
    <row r="555" s="208" customFormat="1" ht="20.1" customHeight="1" spans="1:10">
      <c r="A555" s="225" t="s">
        <v>200</v>
      </c>
      <c r="B555" s="223"/>
      <c r="C555" s="203"/>
      <c r="D555" s="129"/>
      <c r="E555" s="233" t="s">
        <v>1095</v>
      </c>
      <c r="I555" s="230">
        <v>2080102</v>
      </c>
      <c r="J555" s="208" t="s">
        <v>1096</v>
      </c>
    </row>
    <row r="556" s="208" customFormat="1" ht="20.1" customHeight="1" spans="1:10">
      <c r="A556" s="225" t="s">
        <v>184</v>
      </c>
      <c r="B556" s="223"/>
      <c r="C556" s="203"/>
      <c r="D556" s="129"/>
      <c r="E556" s="240" t="s">
        <v>1097</v>
      </c>
      <c r="I556" s="230">
        <v>2080103</v>
      </c>
      <c r="J556" s="208" t="s">
        <v>1098</v>
      </c>
    </row>
    <row r="557" s="208" customFormat="1" ht="20.1" customHeight="1" spans="1:10">
      <c r="A557" s="225" t="s">
        <v>1099</v>
      </c>
      <c r="B557" s="223"/>
      <c r="C557" s="203">
        <v>12</v>
      </c>
      <c r="D557" s="129"/>
      <c r="E557" s="233" t="s">
        <v>1100</v>
      </c>
      <c r="I557" s="230">
        <v>2080104</v>
      </c>
      <c r="J557" s="208" t="s">
        <v>1101</v>
      </c>
    </row>
    <row r="558" s="208" customFormat="1" ht="20.1" customHeight="1" spans="1:10">
      <c r="A558" s="225" t="s">
        <v>1102</v>
      </c>
      <c r="B558" s="223"/>
      <c r="C558" s="203"/>
      <c r="D558" s="129"/>
      <c r="I558" s="230">
        <v>2080105</v>
      </c>
      <c r="J558" s="208" t="s">
        <v>1103</v>
      </c>
    </row>
    <row r="559" s="208" customFormat="1" ht="20.1" customHeight="1" spans="1:10">
      <c r="A559" s="225" t="s">
        <v>1104</v>
      </c>
      <c r="B559" s="223"/>
      <c r="C559" s="203">
        <v>0</v>
      </c>
      <c r="D559" s="129" t="e">
        <f>ROUND(B559/C559*100,2)</f>
        <v>#DIV/0!</v>
      </c>
      <c r="I559" s="230">
        <v>2080106</v>
      </c>
      <c r="J559" s="208" t="s">
        <v>1105</v>
      </c>
    </row>
    <row r="560" s="208" customFormat="1" ht="20.1" customHeight="1" spans="1:10">
      <c r="A560" s="225" t="s">
        <v>1106</v>
      </c>
      <c r="B560" s="223">
        <v>7</v>
      </c>
      <c r="C560" s="203">
        <v>7</v>
      </c>
      <c r="D560" s="129">
        <f>ROUND(B560/C560*100,2)</f>
        <v>100</v>
      </c>
      <c r="I560" s="230">
        <v>2080107</v>
      </c>
      <c r="J560" s="208" t="s">
        <v>1107</v>
      </c>
    </row>
    <row r="561" s="208" customFormat="1" ht="20.1" customHeight="1" spans="1:10">
      <c r="A561" s="225" t="s">
        <v>273</v>
      </c>
      <c r="B561" s="223"/>
      <c r="C561" s="203"/>
      <c r="D561" s="129"/>
      <c r="I561" s="230">
        <v>2080108</v>
      </c>
      <c r="J561" s="208" t="s">
        <v>1108</v>
      </c>
    </row>
    <row r="562" s="208" customFormat="1" ht="20.1" customHeight="1" spans="1:10">
      <c r="A562" s="225" t="s">
        <v>1109</v>
      </c>
      <c r="B562" s="223">
        <v>105</v>
      </c>
      <c r="C562" s="203">
        <v>136</v>
      </c>
      <c r="D562" s="129">
        <f>ROUND(B562/C562*100,2)</f>
        <v>77.21</v>
      </c>
      <c r="I562" s="230">
        <v>2080109</v>
      </c>
      <c r="J562" s="208" t="s">
        <v>1110</v>
      </c>
    </row>
    <row r="563" s="208" customFormat="1" ht="20.1" customHeight="1" spans="1:10">
      <c r="A563" s="225" t="s">
        <v>1111</v>
      </c>
      <c r="B563" s="223"/>
      <c r="C563" s="203"/>
      <c r="D563" s="129"/>
      <c r="I563" s="230">
        <v>2080110</v>
      </c>
      <c r="J563" s="208" t="s">
        <v>1112</v>
      </c>
    </row>
    <row r="564" s="208" customFormat="1" ht="20.1" customHeight="1" spans="1:10">
      <c r="A564" s="225" t="s">
        <v>1113</v>
      </c>
      <c r="B564" s="223"/>
      <c r="C564" s="203"/>
      <c r="D564" s="129"/>
      <c r="I564" s="230">
        <v>2080111</v>
      </c>
      <c r="J564" s="208" t="s">
        <v>1114</v>
      </c>
    </row>
    <row r="565" s="208" customFormat="1" ht="20.1" customHeight="1" spans="1:10">
      <c r="A565" s="225" t="s">
        <v>1115</v>
      </c>
      <c r="B565" s="223">
        <v>5</v>
      </c>
      <c r="C565" s="203">
        <v>100</v>
      </c>
      <c r="D565" s="129"/>
      <c r="I565" s="230">
        <v>2080112</v>
      </c>
      <c r="J565" s="208" t="s">
        <v>1116</v>
      </c>
    </row>
    <row r="566" s="208" customFormat="1" ht="20.1" customHeight="1" spans="1:10">
      <c r="A566" s="225" t="s">
        <v>1117</v>
      </c>
      <c r="B566" s="223">
        <v>100</v>
      </c>
      <c r="C566" s="203">
        <v>0</v>
      </c>
      <c r="D566" s="129" t="e">
        <f>ROUND(B566/C566*100,2)</f>
        <v>#DIV/0!</v>
      </c>
      <c r="I566" s="230">
        <v>2080199</v>
      </c>
      <c r="J566" s="208" t="s">
        <v>1118</v>
      </c>
    </row>
    <row r="567" s="208" customFormat="1" ht="20.1" customHeight="1" spans="1:10">
      <c r="A567" s="225" t="s">
        <v>1119</v>
      </c>
      <c r="B567" s="221">
        <v>308</v>
      </c>
      <c r="C567" s="222">
        <f>SUM(C568:C577)</f>
        <v>489</v>
      </c>
      <c r="D567" s="129">
        <f>ROUND(B567/C567*100,2)</f>
        <v>62.99</v>
      </c>
      <c r="E567" s="208">
        <f>B567-C567</f>
        <v>-181</v>
      </c>
      <c r="I567" s="230">
        <v>20802</v>
      </c>
      <c r="J567" s="208" t="s">
        <v>1120</v>
      </c>
    </row>
    <row r="568" s="208" customFormat="1" ht="20.1" customHeight="1" spans="1:10">
      <c r="A568" s="225" t="s">
        <v>198</v>
      </c>
      <c r="B568" s="223">
        <v>200</v>
      </c>
      <c r="C568" s="203">
        <v>181</v>
      </c>
      <c r="D568" s="129">
        <f>ROUND(B568/C568*100,2)</f>
        <v>110.5</v>
      </c>
      <c r="I568" s="230">
        <v>2080201</v>
      </c>
      <c r="J568" s="208" t="s">
        <v>1121</v>
      </c>
    </row>
    <row r="569" s="208" customFormat="1" ht="20.1" customHeight="1" spans="1:10">
      <c r="A569" s="225" t="s">
        <v>200</v>
      </c>
      <c r="B569" s="223"/>
      <c r="C569" s="203"/>
      <c r="D569" s="129"/>
      <c r="I569" s="230">
        <v>2080202</v>
      </c>
      <c r="J569" s="208" t="s">
        <v>1122</v>
      </c>
    </row>
    <row r="570" s="208" customFormat="1" ht="20.1" customHeight="1" spans="1:10">
      <c r="A570" s="225" t="s">
        <v>184</v>
      </c>
      <c r="B570" s="223"/>
      <c r="C570" s="203"/>
      <c r="D570" s="129"/>
      <c r="E570" s="233" t="s">
        <v>1123</v>
      </c>
      <c r="I570" s="230">
        <v>2080203</v>
      </c>
      <c r="J570" s="208" t="s">
        <v>1124</v>
      </c>
    </row>
    <row r="571" s="208" customFormat="1" ht="20.1" customHeight="1" spans="1:10">
      <c r="A571" s="225" t="s">
        <v>1125</v>
      </c>
      <c r="B571" s="223">
        <v>2</v>
      </c>
      <c r="C571" s="203">
        <v>5</v>
      </c>
      <c r="D571" s="129">
        <f>ROUND(B571/C571*100,2)</f>
        <v>40</v>
      </c>
      <c r="E571" s="233" t="s">
        <v>1126</v>
      </c>
      <c r="I571" s="230">
        <v>2080204</v>
      </c>
      <c r="J571" s="208" t="s">
        <v>1127</v>
      </c>
    </row>
    <row r="572" s="208" customFormat="1" ht="20.1" customHeight="1" spans="1:10">
      <c r="A572" s="225" t="s">
        <v>1128</v>
      </c>
      <c r="B572" s="223"/>
      <c r="C572" s="203">
        <v>0</v>
      </c>
      <c r="D572" s="129" t="e">
        <f>ROUND(B572/C572*100,2)</f>
        <v>#DIV/0!</v>
      </c>
      <c r="I572" s="230">
        <v>2080205</v>
      </c>
      <c r="J572" s="208" t="s">
        <v>1129</v>
      </c>
    </row>
    <row r="573" s="208" customFormat="1" ht="20.1" customHeight="1" spans="1:10">
      <c r="A573" s="225" t="s">
        <v>1130</v>
      </c>
      <c r="B573" s="223"/>
      <c r="C573" s="203"/>
      <c r="D573" s="129"/>
      <c r="I573" s="230">
        <v>2080206</v>
      </c>
      <c r="J573" s="208" t="s">
        <v>1131</v>
      </c>
    </row>
    <row r="574" s="208" customFormat="1" ht="20.1" customHeight="1" spans="1:10">
      <c r="A574" s="225" t="s">
        <v>1132</v>
      </c>
      <c r="B574" s="223">
        <v>50</v>
      </c>
      <c r="C574" s="203">
        <v>107</v>
      </c>
      <c r="D574" s="129">
        <f>ROUND(B574/C574*100,2)</f>
        <v>46.73</v>
      </c>
      <c r="I574" s="230">
        <v>2080207</v>
      </c>
      <c r="J574" s="208" t="s">
        <v>1133</v>
      </c>
    </row>
    <row r="575" s="208" customFormat="1" ht="20.1" customHeight="1" spans="1:10">
      <c r="A575" s="225" t="s">
        <v>1134</v>
      </c>
      <c r="B575" s="223"/>
      <c r="C575" s="203">
        <v>23</v>
      </c>
      <c r="D575" s="129">
        <f>ROUND(B575/C575*100,2)</f>
        <v>0</v>
      </c>
      <c r="I575" s="230">
        <v>2080208</v>
      </c>
      <c r="J575" s="208" t="s">
        <v>1135</v>
      </c>
    </row>
    <row r="576" s="208" customFormat="1" ht="20.1" customHeight="1" spans="1:10">
      <c r="A576" s="225" t="s">
        <v>1136</v>
      </c>
      <c r="B576" s="223"/>
      <c r="C576" s="203"/>
      <c r="D576" s="129"/>
      <c r="I576" s="230">
        <v>2080209</v>
      </c>
      <c r="J576" s="208" t="s">
        <v>1137</v>
      </c>
    </row>
    <row r="577" s="208" customFormat="1" ht="20.1" customHeight="1" spans="1:10">
      <c r="A577" s="225" t="s">
        <v>1138</v>
      </c>
      <c r="B577" s="223">
        <v>55</v>
      </c>
      <c r="C577" s="203">
        <v>173</v>
      </c>
      <c r="D577" s="129">
        <f>ROUND(B577/C577*100,2)</f>
        <v>31.79</v>
      </c>
      <c r="I577" s="230">
        <v>2080299</v>
      </c>
      <c r="J577" s="208" t="s">
        <v>1139</v>
      </c>
    </row>
    <row r="578" s="208" customFormat="1" ht="20.1" customHeight="1" spans="1:10">
      <c r="A578" s="225" t="s">
        <v>1140</v>
      </c>
      <c r="B578" s="221"/>
      <c r="C578" s="222">
        <f>SUM(C579)</f>
        <v>0</v>
      </c>
      <c r="D578" s="129"/>
      <c r="E578" s="208">
        <f>B578-C578</f>
        <v>0</v>
      </c>
      <c r="I578" s="230">
        <v>20804</v>
      </c>
      <c r="J578" s="208" t="s">
        <v>1141</v>
      </c>
    </row>
    <row r="579" s="208" customFormat="1" ht="20.1" customHeight="1" spans="1:10">
      <c r="A579" s="225" t="s">
        <v>1142</v>
      </c>
      <c r="B579" s="223"/>
      <c r="C579" s="203"/>
      <c r="D579" s="129"/>
      <c r="I579" s="230">
        <v>2080402</v>
      </c>
      <c r="J579" s="208" t="s">
        <v>1143</v>
      </c>
    </row>
    <row r="580" s="208" customFormat="1" ht="20.1" customHeight="1" spans="1:10">
      <c r="A580" s="225" t="s">
        <v>1144</v>
      </c>
      <c r="B580" s="221">
        <v>7839</v>
      </c>
      <c r="C580" s="222">
        <f>SUM(C581:C588)</f>
        <v>6707</v>
      </c>
      <c r="D580" s="129">
        <f>ROUND(B580/C580*100,2)</f>
        <v>116.88</v>
      </c>
      <c r="E580" s="208">
        <f>B580-C580</f>
        <v>1132</v>
      </c>
      <c r="I580" s="230">
        <v>20805</v>
      </c>
      <c r="J580" s="208" t="s">
        <v>1145</v>
      </c>
    </row>
    <row r="581" s="208" customFormat="1" ht="20.1" customHeight="1" spans="1:10">
      <c r="A581" s="225" t="s">
        <v>1146</v>
      </c>
      <c r="B581" s="223">
        <v>250</v>
      </c>
      <c r="C581" s="203">
        <v>107</v>
      </c>
      <c r="D581" s="129"/>
      <c r="I581" s="230">
        <v>2080501</v>
      </c>
      <c r="J581" s="208" t="s">
        <v>1147</v>
      </c>
    </row>
    <row r="582" s="208" customFormat="1" ht="20.1" customHeight="1" spans="1:10">
      <c r="A582" s="225" t="s">
        <v>1148</v>
      </c>
      <c r="B582" s="223">
        <v>1</v>
      </c>
      <c r="C582" s="203">
        <v>102</v>
      </c>
      <c r="D582" s="129"/>
      <c r="I582" s="230">
        <v>2080502</v>
      </c>
      <c r="J582" s="208" t="s">
        <v>1149</v>
      </c>
    </row>
    <row r="583" s="208" customFormat="1" ht="20.1" customHeight="1" spans="1:10">
      <c r="A583" s="225" t="s">
        <v>1150</v>
      </c>
      <c r="B583" s="223"/>
      <c r="C583" s="203"/>
      <c r="D583" s="129"/>
      <c r="I583" s="230">
        <v>2080503</v>
      </c>
      <c r="J583" s="208" t="s">
        <v>1151</v>
      </c>
    </row>
    <row r="584" s="208" customFormat="1" ht="20.1" customHeight="1" spans="1:10">
      <c r="A584" s="225" t="s">
        <v>1152</v>
      </c>
      <c r="B584" s="223">
        <v>371</v>
      </c>
      <c r="C584" s="203"/>
      <c r="D584" s="129"/>
      <c r="I584" s="230">
        <v>2080504</v>
      </c>
      <c r="J584" s="208" t="s">
        <v>1153</v>
      </c>
    </row>
    <row r="585" s="208" customFormat="1" ht="20.1" customHeight="1" spans="1:10">
      <c r="A585" s="225" t="s">
        <v>1154</v>
      </c>
      <c r="B585" s="223">
        <v>3869</v>
      </c>
      <c r="C585" s="203">
        <v>3532</v>
      </c>
      <c r="D585" s="129"/>
      <c r="I585" s="230">
        <v>2080505</v>
      </c>
      <c r="J585" s="208" t="s">
        <v>1155</v>
      </c>
    </row>
    <row r="586" s="208" customFormat="1" ht="20.1" customHeight="1" spans="1:10">
      <c r="A586" s="225" t="s">
        <v>1156</v>
      </c>
      <c r="B586" s="223">
        <v>1534</v>
      </c>
      <c r="C586" s="203">
        <v>1429</v>
      </c>
      <c r="D586" s="129"/>
      <c r="I586" s="230">
        <v>2080506</v>
      </c>
      <c r="J586" s="208" t="s">
        <v>1157</v>
      </c>
    </row>
    <row r="587" s="208" customFormat="1" ht="20.1" customHeight="1" spans="1:10">
      <c r="A587" s="225" t="s">
        <v>1158</v>
      </c>
      <c r="B587" s="223">
        <v>809</v>
      </c>
      <c r="C587" s="203">
        <v>1100</v>
      </c>
      <c r="D587" s="129"/>
      <c r="I587" s="230">
        <v>2080507</v>
      </c>
      <c r="J587" s="208" t="s">
        <v>1159</v>
      </c>
    </row>
    <row r="588" s="208" customFormat="1" ht="20.1" customHeight="1" spans="1:10">
      <c r="A588" s="225" t="s">
        <v>1160</v>
      </c>
      <c r="B588" s="223">
        <v>1005</v>
      </c>
      <c r="C588" s="203">
        <v>437</v>
      </c>
      <c r="D588" s="129">
        <f>ROUND(B588/C588*100,2)</f>
        <v>229.98</v>
      </c>
      <c r="I588" s="230">
        <v>2080599</v>
      </c>
      <c r="J588" s="208" t="s">
        <v>1161</v>
      </c>
    </row>
    <row r="589" s="208" customFormat="1" ht="20.1" customHeight="1" spans="1:10">
      <c r="A589" s="225" t="s">
        <v>1162</v>
      </c>
      <c r="B589" s="221"/>
      <c r="C589" s="222">
        <f>SUM(C590:C592)</f>
        <v>0</v>
      </c>
      <c r="D589" s="129"/>
      <c r="E589" s="208">
        <f>B589-C589</f>
        <v>0</v>
      </c>
      <c r="I589" s="230">
        <v>20806</v>
      </c>
      <c r="J589" s="208" t="s">
        <v>1163</v>
      </c>
    </row>
    <row r="590" s="208" customFormat="1" ht="20.1" customHeight="1" spans="1:10">
      <c r="A590" s="225" t="s">
        <v>1164</v>
      </c>
      <c r="B590" s="223"/>
      <c r="C590" s="203"/>
      <c r="D590" s="129"/>
      <c r="I590" s="230">
        <v>2080601</v>
      </c>
      <c r="J590" s="208" t="s">
        <v>1165</v>
      </c>
    </row>
    <row r="591" s="208" customFormat="1" ht="20.1" customHeight="1" spans="1:10">
      <c r="A591" s="225" t="s">
        <v>1166</v>
      </c>
      <c r="B591" s="223"/>
      <c r="C591" s="203"/>
      <c r="D591" s="129"/>
      <c r="I591" s="230">
        <v>2080602</v>
      </c>
      <c r="J591" s="208" t="s">
        <v>1167</v>
      </c>
    </row>
    <row r="592" s="208" customFormat="1" ht="20.1" customHeight="1" spans="1:10">
      <c r="A592" s="225" t="s">
        <v>1168</v>
      </c>
      <c r="B592" s="223"/>
      <c r="C592" s="203"/>
      <c r="D592" s="129"/>
      <c r="I592" s="230">
        <v>2080699</v>
      </c>
      <c r="J592" s="208" t="s">
        <v>1169</v>
      </c>
    </row>
    <row r="593" s="208" customFormat="1" ht="20.1" customHeight="1" spans="1:10">
      <c r="A593" s="225" t="s">
        <v>1170</v>
      </c>
      <c r="B593" s="221"/>
      <c r="C593" s="222">
        <f>SUM(C594:C602)</f>
        <v>370</v>
      </c>
      <c r="D593" s="129">
        <f>ROUND(B593/C593*100,2)</f>
        <v>0</v>
      </c>
      <c r="E593" s="208">
        <f>B593-C593</f>
        <v>-370</v>
      </c>
      <c r="I593" s="230">
        <v>20807</v>
      </c>
      <c r="J593" s="208" t="s">
        <v>1171</v>
      </c>
    </row>
    <row r="594" s="208" customFormat="1" ht="20.1" customHeight="1" spans="1:10">
      <c r="A594" s="225" t="s">
        <v>1172</v>
      </c>
      <c r="B594" s="223"/>
      <c r="C594" s="203"/>
      <c r="D594" s="129"/>
      <c r="I594" s="230">
        <v>2080701</v>
      </c>
      <c r="J594" s="208" t="s">
        <v>1173</v>
      </c>
    </row>
    <row r="595" s="208" customFormat="1" ht="20.1" customHeight="1" spans="1:10">
      <c r="A595" s="225" t="s">
        <v>1174</v>
      </c>
      <c r="B595" s="223"/>
      <c r="C595" s="203"/>
      <c r="D595" s="129"/>
      <c r="I595" s="230">
        <v>2080702</v>
      </c>
      <c r="J595" s="208" t="s">
        <v>1175</v>
      </c>
    </row>
    <row r="596" s="208" customFormat="1" ht="20.1" customHeight="1" spans="1:10">
      <c r="A596" s="225" t="s">
        <v>1176</v>
      </c>
      <c r="B596" s="223"/>
      <c r="C596" s="203"/>
      <c r="D596" s="129" t="e">
        <f>ROUND(B596/C596*100,2)</f>
        <v>#DIV/0!</v>
      </c>
      <c r="I596" s="230">
        <v>2080704</v>
      </c>
      <c r="J596" s="208" t="s">
        <v>1177</v>
      </c>
    </row>
    <row r="597" s="208" customFormat="1" ht="20.1" customHeight="1" spans="1:10">
      <c r="A597" s="225" t="s">
        <v>1178</v>
      </c>
      <c r="B597" s="223"/>
      <c r="C597" s="203"/>
      <c r="D597" s="129"/>
      <c r="I597" s="230">
        <v>2080705</v>
      </c>
      <c r="J597" s="208" t="s">
        <v>1179</v>
      </c>
    </row>
    <row r="598" s="208" customFormat="1" ht="20.1" customHeight="1" spans="1:10">
      <c r="A598" s="225" t="s">
        <v>1180</v>
      </c>
      <c r="B598" s="223"/>
      <c r="C598" s="203"/>
      <c r="D598" s="129"/>
      <c r="I598" s="230">
        <v>2080709</v>
      </c>
      <c r="J598" s="208" t="s">
        <v>1181</v>
      </c>
    </row>
    <row r="599" s="208" customFormat="1" ht="20.1" customHeight="1" spans="1:10">
      <c r="A599" s="225" t="s">
        <v>1182</v>
      </c>
      <c r="B599" s="223"/>
      <c r="C599" s="203"/>
      <c r="D599" s="129"/>
      <c r="I599" s="230">
        <v>2080711</v>
      </c>
      <c r="J599" s="208" t="s">
        <v>1183</v>
      </c>
    </row>
    <row r="600" s="208" customFormat="1" ht="20.1" customHeight="1" spans="1:10">
      <c r="A600" s="225" t="s">
        <v>1184</v>
      </c>
      <c r="B600" s="223"/>
      <c r="C600" s="203"/>
      <c r="D600" s="129"/>
      <c r="I600" s="230">
        <v>2080712</v>
      </c>
      <c r="J600" s="208" t="s">
        <v>1185</v>
      </c>
    </row>
    <row r="601" s="208" customFormat="1" ht="20.1" customHeight="1" spans="1:10">
      <c r="A601" s="225" t="s">
        <v>1186</v>
      </c>
      <c r="B601" s="223"/>
      <c r="C601" s="203"/>
      <c r="D601" s="129"/>
      <c r="I601" s="230">
        <v>2080713</v>
      </c>
      <c r="J601" s="208" t="s">
        <v>1187</v>
      </c>
    </row>
    <row r="602" s="208" customFormat="1" ht="20.1" customHeight="1" spans="1:10">
      <c r="A602" s="225" t="s">
        <v>1188</v>
      </c>
      <c r="B602" s="223"/>
      <c r="C602" s="203">
        <v>370</v>
      </c>
      <c r="D602" s="129">
        <f>ROUND(B602/C602*100,2)</f>
        <v>0</v>
      </c>
      <c r="I602" s="230">
        <v>2080799</v>
      </c>
      <c r="J602" s="208" t="s">
        <v>1189</v>
      </c>
    </row>
    <row r="603" s="208" customFormat="1" ht="20.1" customHeight="1" spans="1:10">
      <c r="A603" s="225" t="s">
        <v>1190</v>
      </c>
      <c r="B603" s="221">
        <v>240</v>
      </c>
      <c r="C603" s="222">
        <f>SUM(C604:C610)</f>
        <v>513</v>
      </c>
      <c r="D603" s="129">
        <f>ROUND(B603/C603*100,2)</f>
        <v>46.78</v>
      </c>
      <c r="E603" s="208">
        <f>B603-C603</f>
        <v>-273</v>
      </c>
      <c r="I603" s="230">
        <v>20808</v>
      </c>
      <c r="J603" s="208" t="s">
        <v>1191</v>
      </c>
    </row>
    <row r="604" s="208" customFormat="1" ht="20.1" customHeight="1" spans="1:10">
      <c r="A604" s="225" t="s">
        <v>1192</v>
      </c>
      <c r="B604" s="223"/>
      <c r="C604" s="203"/>
      <c r="D604" s="129" t="e">
        <f>ROUND(B604/C604*100,2)</f>
        <v>#DIV/0!</v>
      </c>
      <c r="I604" s="230">
        <v>2080801</v>
      </c>
      <c r="J604" s="208" t="s">
        <v>1193</v>
      </c>
    </row>
    <row r="605" s="208" customFormat="1" ht="20.1" customHeight="1" spans="1:10">
      <c r="A605" s="225" t="s">
        <v>1194</v>
      </c>
      <c r="B605" s="223"/>
      <c r="C605" s="203"/>
      <c r="D605" s="129"/>
      <c r="I605" s="230">
        <v>2080802</v>
      </c>
      <c r="J605" s="208" t="s">
        <v>1195</v>
      </c>
    </row>
    <row r="606" s="208" customFormat="1" ht="20.1" customHeight="1" spans="1:10">
      <c r="A606" s="225" t="s">
        <v>1196</v>
      </c>
      <c r="B606" s="223"/>
      <c r="C606" s="203"/>
      <c r="D606" s="129"/>
      <c r="I606" s="230">
        <v>2080803</v>
      </c>
      <c r="J606" s="208" t="s">
        <v>1197</v>
      </c>
    </row>
    <row r="607" s="208" customFormat="1" ht="20.1" customHeight="1" spans="1:10">
      <c r="A607" s="225" t="s">
        <v>1198</v>
      </c>
      <c r="B607" s="223"/>
      <c r="C607" s="203">
        <v>0</v>
      </c>
      <c r="D607" s="129" t="e">
        <f>ROUND(B607/C607*100,2)</f>
        <v>#DIV/0!</v>
      </c>
      <c r="I607" s="230">
        <v>2080804</v>
      </c>
      <c r="J607" s="208" t="s">
        <v>1199</v>
      </c>
    </row>
    <row r="608" s="208" customFormat="1" ht="20.1" customHeight="1" spans="1:10">
      <c r="A608" s="225" t="s">
        <v>1200</v>
      </c>
      <c r="B608" s="223">
        <v>159</v>
      </c>
      <c r="C608" s="203">
        <v>141</v>
      </c>
      <c r="D608" s="129"/>
      <c r="I608" s="230">
        <v>2080805</v>
      </c>
      <c r="J608" s="208" t="s">
        <v>1201</v>
      </c>
    </row>
    <row r="609" s="208" customFormat="1" ht="20.1" customHeight="1" spans="1:10">
      <c r="A609" s="225" t="s">
        <v>1202</v>
      </c>
      <c r="B609" s="223"/>
      <c r="C609" s="203"/>
      <c r="D609" s="129"/>
      <c r="I609" s="230">
        <v>2080806</v>
      </c>
      <c r="J609" s="208" t="s">
        <v>1203</v>
      </c>
    </row>
    <row r="610" s="208" customFormat="1" ht="20.1" customHeight="1" spans="1:10">
      <c r="A610" s="225" t="s">
        <v>1204</v>
      </c>
      <c r="B610" s="223">
        <v>81</v>
      </c>
      <c r="C610" s="203">
        <v>372</v>
      </c>
      <c r="D610" s="129">
        <f>ROUND(B610/C610*100,2)</f>
        <v>21.77</v>
      </c>
      <c r="I610" s="230">
        <v>2080899</v>
      </c>
      <c r="J610" s="208" t="s">
        <v>1205</v>
      </c>
    </row>
    <row r="611" s="208" customFormat="1" ht="20.1" customHeight="1" spans="1:10">
      <c r="A611" s="225" t="s">
        <v>1206</v>
      </c>
      <c r="B611" s="221">
        <v>104</v>
      </c>
      <c r="C611" s="222">
        <f>SUM(C612:C616)</f>
        <v>116</v>
      </c>
      <c r="D611" s="129">
        <f>ROUND(B611/C611*100,2)</f>
        <v>89.66</v>
      </c>
      <c r="E611" s="208">
        <f>B611-C611</f>
        <v>-12</v>
      </c>
      <c r="I611" s="230">
        <v>20809</v>
      </c>
      <c r="J611" s="208" t="s">
        <v>1207</v>
      </c>
    </row>
    <row r="612" s="208" customFormat="1" ht="20.1" customHeight="1" spans="1:10">
      <c r="A612" s="225" t="s">
        <v>1208</v>
      </c>
      <c r="B612" s="223">
        <v>104</v>
      </c>
      <c r="C612" s="203"/>
      <c r="D612" s="129" t="e">
        <f>ROUND(B612/C612*100,2)</f>
        <v>#DIV/0!</v>
      </c>
      <c r="I612" s="230">
        <v>2080901</v>
      </c>
      <c r="J612" s="208" t="s">
        <v>1209</v>
      </c>
    </row>
    <row r="613" s="208" customFormat="1" ht="20.1" customHeight="1" spans="1:10">
      <c r="A613" s="225" t="s">
        <v>1210</v>
      </c>
      <c r="B613" s="223"/>
      <c r="C613" s="203"/>
      <c r="D613" s="129" t="e">
        <f>ROUND(B613/C613*100,2)</f>
        <v>#DIV/0!</v>
      </c>
      <c r="I613" s="230">
        <v>2080902</v>
      </c>
      <c r="J613" s="208" t="s">
        <v>1211</v>
      </c>
    </row>
    <row r="614" s="208" customFormat="1" ht="20.1" customHeight="1" spans="1:10">
      <c r="A614" s="225" t="s">
        <v>1212</v>
      </c>
      <c r="B614" s="223"/>
      <c r="C614" s="203"/>
      <c r="D614" s="129" t="e">
        <f>ROUND(B614/C614*100,2)</f>
        <v>#DIV/0!</v>
      </c>
      <c r="I614" s="238">
        <v>2080903</v>
      </c>
      <c r="J614" s="210" t="s">
        <v>1213</v>
      </c>
    </row>
    <row r="615" s="208" customFormat="1" ht="20.1" customHeight="1" spans="1:10">
      <c r="A615" s="225" t="s">
        <v>1214</v>
      </c>
      <c r="B615" s="223"/>
      <c r="C615" s="203"/>
      <c r="D615" s="129"/>
      <c r="I615" s="238">
        <v>2080904</v>
      </c>
      <c r="J615" s="210" t="s">
        <v>1215</v>
      </c>
    </row>
    <row r="616" s="208" customFormat="1" ht="20.1" customHeight="1" spans="1:10">
      <c r="A616" s="225" t="s">
        <v>1216</v>
      </c>
      <c r="B616" s="223"/>
      <c r="C616" s="203">
        <v>116</v>
      </c>
      <c r="D616" s="129">
        <f>ROUND(B616/C616*100,2)</f>
        <v>0</v>
      </c>
      <c r="I616" s="230">
        <v>2080999</v>
      </c>
      <c r="J616" s="208" t="s">
        <v>1217</v>
      </c>
    </row>
    <row r="617" s="208" customFormat="1" ht="20.1" customHeight="1" spans="1:10">
      <c r="A617" s="225" t="s">
        <v>1218</v>
      </c>
      <c r="B617" s="221">
        <v>258</v>
      </c>
      <c r="C617" s="222">
        <f>SUM(C618:C623)</f>
        <v>160</v>
      </c>
      <c r="D617" s="129">
        <f>ROUND(B617/C617*100,2)</f>
        <v>161.25</v>
      </c>
      <c r="E617" s="208">
        <f>B617-C617</f>
        <v>98</v>
      </c>
      <c r="I617" s="230">
        <v>20810</v>
      </c>
      <c r="J617" s="208" t="s">
        <v>1219</v>
      </c>
    </row>
    <row r="618" s="208" customFormat="1" ht="20.1" customHeight="1" spans="1:10">
      <c r="A618" s="225" t="s">
        <v>1220</v>
      </c>
      <c r="B618" s="223">
        <v>11</v>
      </c>
      <c r="C618" s="203">
        <v>22</v>
      </c>
      <c r="D618" s="129">
        <f>ROUND(B618/C618*100,2)</f>
        <v>50</v>
      </c>
      <c r="I618" s="230">
        <v>2081001</v>
      </c>
      <c r="J618" s="208" t="s">
        <v>1221</v>
      </c>
    </row>
    <row r="619" s="208" customFormat="1" ht="20.1" customHeight="1" spans="1:10">
      <c r="A619" s="225" t="s">
        <v>1222</v>
      </c>
      <c r="B619" s="223">
        <v>226</v>
      </c>
      <c r="C619" s="203">
        <v>120</v>
      </c>
      <c r="D619" s="129">
        <f>ROUND(B619/C619*100,2)</f>
        <v>188.33</v>
      </c>
      <c r="I619" s="230">
        <v>2081002</v>
      </c>
      <c r="J619" s="208" t="s">
        <v>1223</v>
      </c>
    </row>
    <row r="620" s="208" customFormat="1" ht="20.1" customHeight="1" spans="1:11">
      <c r="A620" s="225" t="s">
        <v>1224</v>
      </c>
      <c r="B620" s="223"/>
      <c r="C620" s="203"/>
      <c r="D620" s="129"/>
      <c r="E620" s="231" t="s">
        <v>1225</v>
      </c>
      <c r="I620" s="230">
        <v>2081003</v>
      </c>
      <c r="J620" s="208" t="s">
        <v>1226</v>
      </c>
      <c r="K620" s="210"/>
    </row>
    <row r="621" s="208" customFormat="1" ht="20.1" customHeight="1" spans="1:11">
      <c r="A621" s="225" t="s">
        <v>1227</v>
      </c>
      <c r="B621" s="223"/>
      <c r="C621" s="203">
        <v>0</v>
      </c>
      <c r="D621" s="129" t="e">
        <f>ROUND(B621/C621*100,2)</f>
        <v>#DIV/0!</v>
      </c>
      <c r="I621" s="230">
        <v>2081004</v>
      </c>
      <c r="J621" s="208" t="s">
        <v>1228</v>
      </c>
      <c r="K621" s="210"/>
    </row>
    <row r="622" s="208" customFormat="1" ht="20.1" customHeight="1" spans="1:10">
      <c r="A622" s="225" t="s">
        <v>1229</v>
      </c>
      <c r="B622" s="223">
        <v>22</v>
      </c>
      <c r="C622" s="203">
        <v>18</v>
      </c>
      <c r="D622" s="129">
        <f>ROUND(B622/C622*100,2)</f>
        <v>122.22</v>
      </c>
      <c r="I622" s="230">
        <v>2081005</v>
      </c>
      <c r="J622" s="208" t="s">
        <v>1230</v>
      </c>
    </row>
    <row r="623" s="208" customFormat="1" ht="20.1" customHeight="1" spans="1:10">
      <c r="A623" s="225" t="s">
        <v>1231</v>
      </c>
      <c r="B623" s="223"/>
      <c r="C623" s="203"/>
      <c r="D623" s="129" t="e">
        <f>ROUND(B623/C623*100,2)</f>
        <v>#DIV/0!</v>
      </c>
      <c r="I623" s="230">
        <v>2081099</v>
      </c>
      <c r="J623" s="208" t="s">
        <v>1232</v>
      </c>
    </row>
    <row r="624" s="208" customFormat="1" ht="20.1" customHeight="1" spans="1:10">
      <c r="A624" s="225" t="s">
        <v>1233</v>
      </c>
      <c r="B624" s="221">
        <v>209</v>
      </c>
      <c r="C624" s="222">
        <f>SUM(C625:C632)</f>
        <v>373</v>
      </c>
      <c r="D624" s="129">
        <f>ROUND(B624/C624*100,2)</f>
        <v>56.03</v>
      </c>
      <c r="E624" s="208">
        <f>B624-C624</f>
        <v>-164</v>
      </c>
      <c r="I624" s="230">
        <v>20811</v>
      </c>
      <c r="J624" s="208" t="s">
        <v>1234</v>
      </c>
    </row>
    <row r="625" s="208" customFormat="1" ht="20.1" customHeight="1" spans="1:10">
      <c r="A625" s="225" t="s">
        <v>198</v>
      </c>
      <c r="B625" s="223">
        <v>61</v>
      </c>
      <c r="C625" s="203">
        <v>64</v>
      </c>
      <c r="D625" s="129">
        <f>ROUND(B625/C625*100,2)</f>
        <v>95.31</v>
      </c>
      <c r="I625" s="230">
        <v>2081101</v>
      </c>
      <c r="J625" s="208" t="s">
        <v>1235</v>
      </c>
    </row>
    <row r="626" s="208" customFormat="1" ht="20.1" customHeight="1" spans="1:10">
      <c r="A626" s="225" t="s">
        <v>200</v>
      </c>
      <c r="B626" s="223"/>
      <c r="C626" s="203"/>
      <c r="D626" s="129"/>
      <c r="I626" s="230">
        <v>2081102</v>
      </c>
      <c r="J626" s="208" t="s">
        <v>1236</v>
      </c>
    </row>
    <row r="627" s="208" customFormat="1" ht="20.1" customHeight="1" spans="1:10">
      <c r="A627" s="225" t="s">
        <v>184</v>
      </c>
      <c r="B627" s="223"/>
      <c r="C627" s="203"/>
      <c r="D627" s="129"/>
      <c r="I627" s="230">
        <v>2081103</v>
      </c>
      <c r="J627" s="208" t="s">
        <v>1237</v>
      </c>
    </row>
    <row r="628" s="208" customFormat="1" ht="20.1" customHeight="1" spans="1:10">
      <c r="A628" s="225" t="s">
        <v>1238</v>
      </c>
      <c r="B628" s="223">
        <v>11</v>
      </c>
      <c r="C628" s="203">
        <v>15</v>
      </c>
      <c r="D628" s="129">
        <f>ROUND(B628/C628*100,2)</f>
        <v>73.33</v>
      </c>
      <c r="I628" s="230">
        <v>2081104</v>
      </c>
      <c r="J628" s="208" t="s">
        <v>1239</v>
      </c>
    </row>
    <row r="629" s="208" customFormat="1" ht="20.1" customHeight="1" spans="1:10">
      <c r="A629" s="225" t="s">
        <v>1240</v>
      </c>
      <c r="B629" s="223">
        <v>80</v>
      </c>
      <c r="C629" s="203">
        <v>80</v>
      </c>
      <c r="D629" s="129">
        <f>ROUND(B629/C629*100,2)</f>
        <v>100</v>
      </c>
      <c r="I629" s="230">
        <v>2081105</v>
      </c>
      <c r="J629" s="208" t="s">
        <v>1241</v>
      </c>
    </row>
    <row r="630" s="208" customFormat="1" ht="20.1" customHeight="1" spans="1:10">
      <c r="A630" s="225" t="s">
        <v>1242</v>
      </c>
      <c r="B630" s="223"/>
      <c r="C630" s="203"/>
      <c r="D630" s="129"/>
      <c r="I630" s="230">
        <v>2081106</v>
      </c>
      <c r="J630" s="208" t="s">
        <v>1243</v>
      </c>
    </row>
    <row r="631" s="208" customFormat="1" ht="20.1" customHeight="1" spans="1:10">
      <c r="A631" s="225" t="s">
        <v>1244</v>
      </c>
      <c r="B631" s="223">
        <v>57</v>
      </c>
      <c r="C631" s="203">
        <v>0</v>
      </c>
      <c r="D631" s="129"/>
      <c r="I631" s="230">
        <v>2081107</v>
      </c>
      <c r="J631" s="208" t="s">
        <v>1245</v>
      </c>
    </row>
    <row r="632" s="208" customFormat="1" ht="20.1" customHeight="1" spans="1:10">
      <c r="A632" s="225" t="s">
        <v>1246</v>
      </c>
      <c r="B632" s="223"/>
      <c r="C632" s="203">
        <v>214</v>
      </c>
      <c r="D632" s="129">
        <f>ROUND(B632/C632*100,2)</f>
        <v>0</v>
      </c>
      <c r="I632" s="230">
        <v>2081199</v>
      </c>
      <c r="J632" s="208" t="s">
        <v>1247</v>
      </c>
    </row>
    <row r="633" s="208" customFormat="1" ht="20.1" customHeight="1" spans="1:10">
      <c r="A633" s="225" t="s">
        <v>1248</v>
      </c>
      <c r="B633" s="221">
        <v>120</v>
      </c>
      <c r="C633" s="222">
        <f>SUM(C634:C637)</f>
        <v>20</v>
      </c>
      <c r="D633" s="129">
        <f>ROUND(B633/C633*100,2)</f>
        <v>600</v>
      </c>
      <c r="E633" s="208">
        <f>B633-C633</f>
        <v>100</v>
      </c>
      <c r="I633" s="230">
        <v>20815</v>
      </c>
      <c r="J633" s="208" t="s">
        <v>1249</v>
      </c>
    </row>
    <row r="634" s="208" customFormat="1" ht="20.1" customHeight="1" spans="1:10">
      <c r="A634" s="225" t="s">
        <v>1250</v>
      </c>
      <c r="B634" s="223"/>
      <c r="C634" s="203"/>
      <c r="D634" s="129"/>
      <c r="I634" s="230">
        <v>2081501</v>
      </c>
      <c r="J634" s="208" t="s">
        <v>1251</v>
      </c>
    </row>
    <row r="635" s="208" customFormat="1" ht="20.1" customHeight="1" spans="1:10">
      <c r="A635" s="225" t="s">
        <v>1252</v>
      </c>
      <c r="B635" s="223">
        <v>100</v>
      </c>
      <c r="C635" s="203"/>
      <c r="D635" s="129"/>
      <c r="I635" s="230">
        <v>2081502</v>
      </c>
      <c r="J635" s="208" t="s">
        <v>1253</v>
      </c>
    </row>
    <row r="636" s="208" customFormat="1" ht="20.1" customHeight="1" spans="1:10">
      <c r="A636" s="225" t="s">
        <v>1254</v>
      </c>
      <c r="B636" s="223"/>
      <c r="C636" s="203"/>
      <c r="D636" s="129"/>
      <c r="I636" s="230">
        <v>2081503</v>
      </c>
      <c r="J636" s="208" t="s">
        <v>1255</v>
      </c>
    </row>
    <row r="637" s="208" customFormat="1" ht="20.1" customHeight="1" spans="1:10">
      <c r="A637" s="225" t="s">
        <v>1256</v>
      </c>
      <c r="B637" s="223">
        <v>20</v>
      </c>
      <c r="C637" s="203">
        <v>20</v>
      </c>
      <c r="D637" s="129">
        <f>ROUND(B637/C637*100,2)</f>
        <v>100</v>
      </c>
      <c r="I637" s="230">
        <v>2081599</v>
      </c>
      <c r="J637" s="208" t="s">
        <v>1257</v>
      </c>
    </row>
    <row r="638" s="208" customFormat="1" ht="20.1" customHeight="1" spans="1:10">
      <c r="A638" s="225" t="s">
        <v>1258</v>
      </c>
      <c r="B638" s="221"/>
      <c r="C638" s="222">
        <f>SUM(C639:C642)</f>
        <v>0</v>
      </c>
      <c r="D638" s="129"/>
      <c r="E638" s="208">
        <f>B638-C638</f>
        <v>0</v>
      </c>
      <c r="I638" s="230">
        <v>20816</v>
      </c>
      <c r="J638" s="208" t="s">
        <v>1259</v>
      </c>
    </row>
    <row r="639" s="208" customFormat="1" ht="20.1" customHeight="1" spans="1:10">
      <c r="A639" s="225" t="s">
        <v>198</v>
      </c>
      <c r="B639" s="223"/>
      <c r="C639" s="203"/>
      <c r="D639" s="129"/>
      <c r="I639" s="230">
        <v>2081601</v>
      </c>
      <c r="J639" s="208" t="s">
        <v>1260</v>
      </c>
    </row>
    <row r="640" s="208" customFormat="1" ht="20.1" customHeight="1" spans="1:10">
      <c r="A640" s="225" t="s">
        <v>200</v>
      </c>
      <c r="B640" s="223"/>
      <c r="C640" s="203"/>
      <c r="D640" s="129"/>
      <c r="I640" s="230">
        <v>2081602</v>
      </c>
      <c r="J640" s="208" t="s">
        <v>1261</v>
      </c>
    </row>
    <row r="641" s="208" customFormat="1" ht="20.1" customHeight="1" spans="1:10">
      <c r="A641" s="225" t="s">
        <v>184</v>
      </c>
      <c r="B641" s="223"/>
      <c r="C641" s="203"/>
      <c r="D641" s="129"/>
      <c r="I641" s="230">
        <v>2081603</v>
      </c>
      <c r="J641" s="208" t="s">
        <v>1262</v>
      </c>
    </row>
    <row r="642" s="208" customFormat="1" ht="20.1" customHeight="1" spans="1:10">
      <c r="A642" s="225" t="s">
        <v>1263</v>
      </c>
      <c r="B642" s="223"/>
      <c r="C642" s="203"/>
      <c r="D642" s="129"/>
      <c r="I642" s="230">
        <v>2081699</v>
      </c>
      <c r="J642" s="208" t="s">
        <v>1264</v>
      </c>
    </row>
    <row r="643" s="208" customFormat="1" ht="20.1" customHeight="1" spans="1:10">
      <c r="A643" s="225" t="s">
        <v>1265</v>
      </c>
      <c r="B643" s="221">
        <v>431</v>
      </c>
      <c r="C643" s="222">
        <f>SUM(C644:C645)</f>
        <v>345</v>
      </c>
      <c r="D643" s="129">
        <f t="shared" ref="D643:D649" si="2">ROUND(B643/C643*100,2)</f>
        <v>124.93</v>
      </c>
      <c r="E643" s="208">
        <f>B643-C643</f>
        <v>86</v>
      </c>
      <c r="I643" s="230">
        <v>20819</v>
      </c>
      <c r="J643" s="208" t="s">
        <v>1266</v>
      </c>
    </row>
    <row r="644" s="208" customFormat="1" ht="20.1" customHeight="1" spans="1:10">
      <c r="A644" s="225" t="s">
        <v>1267</v>
      </c>
      <c r="B644" s="223">
        <v>52</v>
      </c>
      <c r="C644" s="203">
        <v>65</v>
      </c>
      <c r="D644" s="129">
        <f t="shared" si="2"/>
        <v>80</v>
      </c>
      <c r="I644" s="230">
        <v>2081901</v>
      </c>
      <c r="J644" s="208" t="s">
        <v>1268</v>
      </c>
    </row>
    <row r="645" s="208" customFormat="1" ht="20.1" customHeight="1" spans="1:10">
      <c r="A645" s="225" t="s">
        <v>1269</v>
      </c>
      <c r="B645" s="223">
        <v>379</v>
      </c>
      <c r="C645" s="203">
        <v>280</v>
      </c>
      <c r="D645" s="129">
        <f t="shared" si="2"/>
        <v>135.36</v>
      </c>
      <c r="I645" s="230">
        <v>2081902</v>
      </c>
      <c r="J645" s="208" t="s">
        <v>1270</v>
      </c>
    </row>
    <row r="646" s="208" customFormat="1" ht="20.1" customHeight="1" spans="1:10">
      <c r="A646" s="225" t="s">
        <v>1271</v>
      </c>
      <c r="B646" s="221"/>
      <c r="C646" s="222">
        <f>SUM(C647:C648)</f>
        <v>30</v>
      </c>
      <c r="D646" s="129">
        <f t="shared" si="2"/>
        <v>0</v>
      </c>
      <c r="E646" s="208">
        <f>B646-C646</f>
        <v>-30</v>
      </c>
      <c r="I646" s="230">
        <v>20820</v>
      </c>
      <c r="J646" s="208" t="s">
        <v>1272</v>
      </c>
    </row>
    <row r="647" s="208" customFormat="1" ht="20.1" customHeight="1" spans="1:10">
      <c r="A647" s="225" t="s">
        <v>1273</v>
      </c>
      <c r="B647" s="223"/>
      <c r="C647" s="203">
        <v>30</v>
      </c>
      <c r="D647" s="129">
        <f t="shared" si="2"/>
        <v>0</v>
      </c>
      <c r="I647" s="230">
        <v>2082001</v>
      </c>
      <c r="J647" s="208" t="s">
        <v>1274</v>
      </c>
    </row>
    <row r="648" s="208" customFormat="1" ht="20.1" customHeight="1" spans="1:10">
      <c r="A648" s="225" t="s">
        <v>1275</v>
      </c>
      <c r="B648" s="223"/>
      <c r="C648" s="203"/>
      <c r="D648" s="129" t="e">
        <f t="shared" si="2"/>
        <v>#DIV/0!</v>
      </c>
      <c r="I648" s="230">
        <v>2082002</v>
      </c>
      <c r="J648" s="208" t="s">
        <v>1276</v>
      </c>
    </row>
    <row r="649" s="208" customFormat="1" ht="20.1" customHeight="1" spans="1:10">
      <c r="A649" s="225" t="s">
        <v>1277</v>
      </c>
      <c r="B649" s="221"/>
      <c r="C649" s="222">
        <f>SUM(C650:C651)</f>
        <v>0</v>
      </c>
      <c r="D649" s="129" t="e">
        <f t="shared" si="2"/>
        <v>#DIV/0!</v>
      </c>
      <c r="E649" s="208">
        <f>B649-C649</f>
        <v>0</v>
      </c>
      <c r="I649" s="230">
        <v>20821</v>
      </c>
      <c r="J649" s="208" t="s">
        <v>1278</v>
      </c>
    </row>
    <row r="650" s="208" customFormat="1" ht="20.1" customHeight="1" spans="1:10">
      <c r="A650" s="225" t="s">
        <v>1279</v>
      </c>
      <c r="B650" s="223"/>
      <c r="C650" s="203">
        <v>0</v>
      </c>
      <c r="D650" s="129"/>
      <c r="I650" s="230">
        <v>2082101</v>
      </c>
      <c r="J650" s="208" t="s">
        <v>1280</v>
      </c>
    </row>
    <row r="651" s="208" customFormat="1" ht="20.1" customHeight="1" spans="1:10">
      <c r="A651" s="225" t="s">
        <v>1281</v>
      </c>
      <c r="B651" s="223"/>
      <c r="C651" s="203">
        <v>0</v>
      </c>
      <c r="D651" s="129" t="e">
        <f>ROUND(B651/C651*100,2)</f>
        <v>#DIV/0!</v>
      </c>
      <c r="I651" s="230">
        <v>2082102</v>
      </c>
      <c r="J651" s="208" t="s">
        <v>1282</v>
      </c>
    </row>
    <row r="652" s="208" customFormat="1" ht="20.1" customHeight="1" spans="1:10">
      <c r="A652" s="225" t="s">
        <v>1283</v>
      </c>
      <c r="B652" s="221"/>
      <c r="C652" s="222">
        <f>SUM(C653:C654)</f>
        <v>0</v>
      </c>
      <c r="D652" s="129"/>
      <c r="E652" s="208">
        <f>B652-C652</f>
        <v>0</v>
      </c>
      <c r="I652" s="230">
        <v>20824</v>
      </c>
      <c r="J652" s="208" t="s">
        <v>1284</v>
      </c>
    </row>
    <row r="653" s="208" customFormat="1" ht="20.1" customHeight="1" spans="1:10">
      <c r="A653" s="225" t="s">
        <v>1285</v>
      </c>
      <c r="B653" s="223"/>
      <c r="C653" s="203"/>
      <c r="D653" s="129"/>
      <c r="I653" s="230">
        <v>2082401</v>
      </c>
      <c r="J653" s="208" t="s">
        <v>1286</v>
      </c>
    </row>
    <row r="654" s="208" customFormat="1" ht="20.1" customHeight="1" spans="1:10">
      <c r="A654" s="225" t="s">
        <v>1287</v>
      </c>
      <c r="B654" s="223"/>
      <c r="C654" s="203"/>
      <c r="D654" s="129"/>
      <c r="I654" s="230">
        <v>2082402</v>
      </c>
      <c r="J654" s="208" t="s">
        <v>1288</v>
      </c>
    </row>
    <row r="655" s="208" customFormat="1" ht="20.1" customHeight="1" spans="1:10">
      <c r="A655" s="225" t="s">
        <v>1289</v>
      </c>
      <c r="B655" s="221">
        <v>53</v>
      </c>
      <c r="C655" s="222">
        <f>SUM(C656:C657)</f>
        <v>33</v>
      </c>
      <c r="D655" s="129">
        <f>ROUND(B655/C655*100,2)</f>
        <v>160.61</v>
      </c>
      <c r="E655" s="208">
        <f>B655-C655</f>
        <v>20</v>
      </c>
      <c r="I655" s="230">
        <v>20825</v>
      </c>
      <c r="J655" s="208" t="s">
        <v>1290</v>
      </c>
    </row>
    <row r="656" s="208" customFormat="1" ht="20.1" customHeight="1" spans="1:10">
      <c r="A656" s="225" t="s">
        <v>1291</v>
      </c>
      <c r="B656" s="223">
        <v>1</v>
      </c>
      <c r="C656" s="203"/>
      <c r="D656" s="129"/>
      <c r="I656" s="230">
        <v>2082501</v>
      </c>
      <c r="J656" s="208" t="s">
        <v>1292</v>
      </c>
    </row>
    <row r="657" s="208" customFormat="1" ht="20.1" customHeight="1" spans="1:10">
      <c r="A657" s="225" t="s">
        <v>1293</v>
      </c>
      <c r="B657" s="223">
        <v>52</v>
      </c>
      <c r="C657" s="203">
        <v>33</v>
      </c>
      <c r="D657" s="129">
        <f>ROUND(B657/C657*100,2)</f>
        <v>157.58</v>
      </c>
      <c r="I657" s="230">
        <v>2082502</v>
      </c>
      <c r="J657" s="208" t="s">
        <v>1294</v>
      </c>
    </row>
    <row r="658" s="208" customFormat="1" ht="20.1" customHeight="1" spans="1:10">
      <c r="A658" s="225" t="s">
        <v>1295</v>
      </c>
      <c r="B658" s="221">
        <v>2765</v>
      </c>
      <c r="C658" s="222">
        <f>SUM(C659:C661)</f>
        <v>385</v>
      </c>
      <c r="D658" s="129">
        <f>ROUND(B658/C658*100,2)</f>
        <v>718.18</v>
      </c>
      <c r="E658" s="208">
        <f>B658-C658</f>
        <v>2380</v>
      </c>
      <c r="I658" s="230">
        <v>20826</v>
      </c>
      <c r="J658" s="208" t="s">
        <v>1296</v>
      </c>
    </row>
    <row r="659" s="208" customFormat="1" ht="20.1" customHeight="1" spans="1:15">
      <c r="A659" s="225" t="s">
        <v>1297</v>
      </c>
      <c r="B659" s="223"/>
      <c r="C659" s="203"/>
      <c r="D659" s="129"/>
      <c r="I659" s="230">
        <v>2082601</v>
      </c>
      <c r="J659" s="208" t="s">
        <v>1298</v>
      </c>
      <c r="L659" s="210"/>
      <c r="M659" s="210"/>
      <c r="N659" s="210"/>
      <c r="O659" s="210"/>
    </row>
    <row r="660" s="208" customFormat="1" ht="20.1" customHeight="1" spans="1:15">
      <c r="A660" s="225" t="s">
        <v>1299</v>
      </c>
      <c r="B660" s="223">
        <v>91</v>
      </c>
      <c r="C660" s="203">
        <v>385</v>
      </c>
      <c r="D660" s="129">
        <f>ROUND(B660/C660*100,2)</f>
        <v>23.64</v>
      </c>
      <c r="I660" s="230">
        <v>2082602</v>
      </c>
      <c r="J660" s="208" t="s">
        <v>1300</v>
      </c>
      <c r="L660" s="210"/>
      <c r="M660" s="210"/>
      <c r="N660" s="210"/>
      <c r="O660" s="210"/>
    </row>
    <row r="661" s="210" customFormat="1" ht="20.1" customHeight="1" spans="1:15">
      <c r="A661" s="225" t="s">
        <v>1301</v>
      </c>
      <c r="B661" s="223">
        <v>2674</v>
      </c>
      <c r="C661" s="203"/>
      <c r="D661" s="129" t="e">
        <f>ROUND(B661/C661*100,2)</f>
        <v>#DIV/0!</v>
      </c>
      <c r="E661" s="208"/>
      <c r="F661" s="208"/>
      <c r="G661" s="208"/>
      <c r="H661" s="208"/>
      <c r="I661" s="230">
        <v>2082699</v>
      </c>
      <c r="J661" s="208" t="s">
        <v>1302</v>
      </c>
      <c r="K661" s="208"/>
      <c r="L661" s="208"/>
      <c r="M661" s="208"/>
      <c r="N661" s="208"/>
      <c r="O661" s="208"/>
    </row>
    <row r="662" s="210" customFormat="1" ht="20.1" customHeight="1" spans="1:15">
      <c r="A662" s="225" t="s">
        <v>1303</v>
      </c>
      <c r="B662" s="221">
        <v>105</v>
      </c>
      <c r="C662" s="222">
        <f>SUM(C663:C666)</f>
        <v>107</v>
      </c>
      <c r="D662" s="129">
        <f>ROUND(B662/C662*100,2)</f>
        <v>98.13</v>
      </c>
      <c r="E662" s="208">
        <f>B662-C662</f>
        <v>-2</v>
      </c>
      <c r="F662" s="208"/>
      <c r="G662" s="208"/>
      <c r="H662" s="208"/>
      <c r="I662" s="230">
        <v>20827</v>
      </c>
      <c r="J662" s="208" t="s">
        <v>1304</v>
      </c>
      <c r="K662" s="208"/>
      <c r="L662" s="208"/>
      <c r="M662" s="208"/>
      <c r="N662" s="208"/>
      <c r="O662" s="208"/>
    </row>
    <row r="663" s="208" customFormat="1" ht="20.1" customHeight="1" spans="1:10">
      <c r="A663" s="225" t="s">
        <v>1305</v>
      </c>
      <c r="B663" s="223"/>
      <c r="C663" s="203"/>
      <c r="D663" s="129"/>
      <c r="I663" s="230">
        <v>2082701</v>
      </c>
      <c r="J663" s="208" t="s">
        <v>1306</v>
      </c>
    </row>
    <row r="664" s="208" customFormat="1" ht="20.1" customHeight="1" spans="1:10">
      <c r="A664" s="225" t="s">
        <v>1307</v>
      </c>
      <c r="B664" s="223">
        <v>38</v>
      </c>
      <c r="C664" s="203">
        <v>36</v>
      </c>
      <c r="D664" s="129"/>
      <c r="I664" s="230">
        <v>2082702</v>
      </c>
      <c r="J664" s="208" t="s">
        <v>1308</v>
      </c>
    </row>
    <row r="665" s="208" customFormat="1" ht="20.1" customHeight="1" spans="1:10">
      <c r="A665" s="225" t="s">
        <v>1309</v>
      </c>
      <c r="B665" s="223">
        <v>67</v>
      </c>
      <c r="C665" s="203">
        <v>61</v>
      </c>
      <c r="D665" s="129"/>
      <c r="I665" s="230">
        <v>2082703</v>
      </c>
      <c r="J665" s="208" t="s">
        <v>1310</v>
      </c>
    </row>
    <row r="666" s="208" customFormat="1" ht="20.1" customHeight="1" spans="1:10">
      <c r="A666" s="225" t="s">
        <v>1311</v>
      </c>
      <c r="B666" s="223"/>
      <c r="C666" s="203">
        <v>10</v>
      </c>
      <c r="D666" s="129">
        <f>ROUND(B666/C666*100,2)</f>
        <v>0</v>
      </c>
      <c r="I666" s="230">
        <v>2082799</v>
      </c>
      <c r="J666" s="208" t="s">
        <v>1312</v>
      </c>
    </row>
    <row r="667" s="208" customFormat="1" ht="20.1" customHeight="1" spans="1:10">
      <c r="A667" s="225" t="s">
        <v>1313</v>
      </c>
      <c r="B667" s="237">
        <v>150</v>
      </c>
      <c r="C667" s="198">
        <v>110</v>
      </c>
      <c r="D667" s="129">
        <f>ROUND(B667/C667*100,2)</f>
        <v>136.36</v>
      </c>
      <c r="I667" s="230">
        <v>2089901</v>
      </c>
      <c r="J667" s="208" t="s">
        <v>1314</v>
      </c>
    </row>
    <row r="668" s="208" customFormat="1" ht="20.1" customHeight="1" spans="1:10">
      <c r="A668" s="225" t="s">
        <v>113</v>
      </c>
      <c r="B668" s="218">
        <v>7285</v>
      </c>
      <c r="C668" s="219">
        <f>SUM(C669,C674,C687,C691,C703,C706,C710,C720,C725,C731,C735,C738)</f>
        <v>11266</v>
      </c>
      <c r="D668" s="129">
        <f>ROUND(B668/C668*100,2)</f>
        <v>64.66</v>
      </c>
      <c r="E668" s="208">
        <v>5584</v>
      </c>
      <c r="F668" s="208">
        <f>B668-E668</f>
        <v>1701</v>
      </c>
      <c r="G668" s="208">
        <v>4932</v>
      </c>
      <c r="H668" s="208">
        <f>C668-G668</f>
        <v>6334</v>
      </c>
      <c r="I668" s="230">
        <v>210</v>
      </c>
      <c r="J668" s="208" t="s">
        <v>1315</v>
      </c>
    </row>
    <row r="669" s="208" customFormat="1" ht="20.1" customHeight="1" spans="1:10">
      <c r="A669" s="225" t="s">
        <v>1316</v>
      </c>
      <c r="B669" s="221">
        <v>454</v>
      </c>
      <c r="C669" s="222">
        <f>SUM(C670:C673)</f>
        <v>174</v>
      </c>
      <c r="D669" s="129">
        <f>ROUND(B669/C669*100,2)</f>
        <v>260.92</v>
      </c>
      <c r="E669" s="208">
        <f>B669-C669</f>
        <v>280</v>
      </c>
      <c r="I669" s="230">
        <v>21001</v>
      </c>
      <c r="J669" s="208" t="s">
        <v>1317</v>
      </c>
    </row>
    <row r="670" s="208" customFormat="1" ht="20.1" customHeight="1" spans="1:10">
      <c r="A670" s="225" t="s">
        <v>198</v>
      </c>
      <c r="B670" s="223">
        <v>454</v>
      </c>
      <c r="C670" s="203">
        <v>174</v>
      </c>
      <c r="D670" s="129">
        <f>ROUND(B670/C670*100,2)</f>
        <v>260.92</v>
      </c>
      <c r="I670" s="230">
        <v>2100101</v>
      </c>
      <c r="J670" s="208" t="s">
        <v>1318</v>
      </c>
    </row>
    <row r="671" s="208" customFormat="1" ht="20.1" customHeight="1" spans="1:10">
      <c r="A671" s="225" t="s">
        <v>200</v>
      </c>
      <c r="B671" s="223"/>
      <c r="C671" s="203"/>
      <c r="D671" s="129"/>
      <c r="I671" s="230">
        <v>2100102</v>
      </c>
      <c r="J671" s="208" t="s">
        <v>1319</v>
      </c>
    </row>
    <row r="672" s="208" customFormat="1" ht="20.1" customHeight="1" spans="1:10">
      <c r="A672" s="225" t="s">
        <v>184</v>
      </c>
      <c r="B672" s="223"/>
      <c r="C672" s="203"/>
      <c r="D672" s="129"/>
      <c r="I672" s="230">
        <v>2100103</v>
      </c>
      <c r="J672" s="208" t="s">
        <v>1320</v>
      </c>
    </row>
    <row r="673" s="208" customFormat="1" ht="20.1" customHeight="1" spans="1:10">
      <c r="A673" s="225" t="s">
        <v>1321</v>
      </c>
      <c r="B673" s="223"/>
      <c r="C673" s="203">
        <v>0</v>
      </c>
      <c r="D673" s="129" t="e">
        <f>ROUND(B673/C673*100,2)</f>
        <v>#DIV/0!</v>
      </c>
      <c r="I673" s="230">
        <v>2100199</v>
      </c>
      <c r="J673" s="208" t="s">
        <v>1322</v>
      </c>
    </row>
    <row r="674" s="208" customFormat="1" ht="20.1" customHeight="1" spans="1:10">
      <c r="A674" s="225" t="s">
        <v>1323</v>
      </c>
      <c r="B674" s="221">
        <v>289</v>
      </c>
      <c r="C674" s="222">
        <f>SUM(C675:C686)</f>
        <v>183</v>
      </c>
      <c r="D674" s="129">
        <f>ROUND(B674/C674*100,2)</f>
        <v>157.92</v>
      </c>
      <c r="E674" s="208">
        <f>B674-C674</f>
        <v>106</v>
      </c>
      <c r="I674" s="230">
        <v>21002</v>
      </c>
      <c r="J674" s="208" t="s">
        <v>1324</v>
      </c>
    </row>
    <row r="675" s="208" customFormat="1" ht="20.1" customHeight="1" spans="1:10">
      <c r="A675" s="225" t="s">
        <v>1325</v>
      </c>
      <c r="B675" s="241">
        <v>283</v>
      </c>
      <c r="C675" s="225">
        <v>183</v>
      </c>
      <c r="D675" s="129">
        <f>ROUND(B675/C675*100,2)</f>
        <v>154.64</v>
      </c>
      <c r="I675" s="230">
        <v>2100201</v>
      </c>
      <c r="J675" s="208" t="s">
        <v>1326</v>
      </c>
    </row>
    <row r="676" s="208" customFormat="1" ht="20.1" customHeight="1" spans="1:10">
      <c r="A676" s="225" t="s">
        <v>1327</v>
      </c>
      <c r="B676" s="241"/>
      <c r="C676" s="225">
        <v>0</v>
      </c>
      <c r="D676" s="129" t="e">
        <f>ROUND(B676/C676*100,2)</f>
        <v>#DIV/0!</v>
      </c>
      <c r="I676" s="230">
        <v>2100202</v>
      </c>
      <c r="J676" s="208" t="s">
        <v>1328</v>
      </c>
    </row>
    <row r="677" s="208" customFormat="1" ht="20.1" customHeight="1" spans="1:10">
      <c r="A677" s="225" t="s">
        <v>1329</v>
      </c>
      <c r="B677" s="241"/>
      <c r="C677" s="225"/>
      <c r="D677" s="129"/>
      <c r="I677" s="230">
        <v>2100203</v>
      </c>
      <c r="J677" s="208" t="s">
        <v>1330</v>
      </c>
    </row>
    <row r="678" s="208" customFormat="1" ht="20.1" customHeight="1" spans="1:10">
      <c r="A678" s="225" t="s">
        <v>1331</v>
      </c>
      <c r="B678" s="241"/>
      <c r="C678" s="225"/>
      <c r="D678" s="129"/>
      <c r="I678" s="230">
        <v>2100204</v>
      </c>
      <c r="J678" s="208" t="s">
        <v>1332</v>
      </c>
    </row>
    <row r="679" s="208" customFormat="1" ht="20.1" customHeight="1" spans="1:10">
      <c r="A679" s="225" t="s">
        <v>1333</v>
      </c>
      <c r="B679" s="241"/>
      <c r="C679" s="225"/>
      <c r="D679" s="129"/>
      <c r="I679" s="230">
        <v>2100205</v>
      </c>
      <c r="J679" s="208" t="s">
        <v>1334</v>
      </c>
    </row>
    <row r="680" s="208" customFormat="1" ht="20.1" customHeight="1" spans="1:10">
      <c r="A680" s="225" t="s">
        <v>1335</v>
      </c>
      <c r="B680" s="241"/>
      <c r="C680" s="225"/>
      <c r="D680" s="129"/>
      <c r="I680" s="230">
        <v>2100206</v>
      </c>
      <c r="J680" s="208" t="s">
        <v>1336</v>
      </c>
    </row>
    <row r="681" s="208" customFormat="1" ht="20.1" customHeight="1" spans="1:10">
      <c r="A681" s="225" t="s">
        <v>1337</v>
      </c>
      <c r="B681" s="242"/>
      <c r="C681" s="243"/>
      <c r="D681" s="129"/>
      <c r="I681" s="230">
        <v>2100207</v>
      </c>
      <c r="J681" s="208" t="s">
        <v>1338</v>
      </c>
    </row>
    <row r="682" s="211" customFormat="1" ht="19.5" customHeight="1" spans="1:46">
      <c r="A682" s="225" t="s">
        <v>1339</v>
      </c>
      <c r="B682" s="244"/>
      <c r="C682" s="193"/>
      <c r="D682" s="129"/>
      <c r="E682" s="208"/>
      <c r="F682" s="208"/>
      <c r="G682" s="208"/>
      <c r="H682" s="208"/>
      <c r="I682" s="230">
        <v>2100208</v>
      </c>
      <c r="J682" s="208" t="s">
        <v>1340</v>
      </c>
      <c r="K682" s="208"/>
      <c r="L682" s="208"/>
      <c r="M682" s="208"/>
      <c r="N682" s="208"/>
      <c r="O682" s="208"/>
      <c r="P682" s="208"/>
      <c r="Q682" s="208"/>
      <c r="R682" s="208"/>
      <c r="S682" s="208"/>
      <c r="T682" s="208"/>
      <c r="U682" s="208"/>
      <c r="V682" s="208"/>
      <c r="W682" s="208"/>
      <c r="X682" s="208"/>
      <c r="Y682" s="208"/>
      <c r="Z682" s="208"/>
      <c r="AA682" s="208"/>
      <c r="AB682" s="208"/>
      <c r="AC682" s="208"/>
      <c r="AD682" s="208"/>
      <c r="AE682" s="208"/>
      <c r="AF682" s="208"/>
      <c r="AG682" s="208"/>
      <c r="AH682" s="208"/>
      <c r="AI682" s="208"/>
      <c r="AJ682" s="208"/>
      <c r="AK682" s="208"/>
      <c r="AL682" s="208"/>
      <c r="AM682" s="208"/>
      <c r="AN682" s="208"/>
      <c r="AO682" s="208"/>
      <c r="AP682" s="208"/>
      <c r="AQ682" s="208"/>
      <c r="AR682" s="208"/>
      <c r="AS682" s="208"/>
      <c r="AT682" s="208"/>
    </row>
    <row r="683" s="211" customFormat="1" ht="19.5" customHeight="1" spans="1:46">
      <c r="A683" s="225" t="s">
        <v>1341</v>
      </c>
      <c r="B683" s="244"/>
      <c r="C683" s="193"/>
      <c r="D683" s="129"/>
      <c r="E683" s="208"/>
      <c r="F683" s="208"/>
      <c r="G683" s="208"/>
      <c r="H683" s="208"/>
      <c r="I683" s="230">
        <v>2100209</v>
      </c>
      <c r="J683" s="208" t="s">
        <v>1342</v>
      </c>
      <c r="K683" s="208"/>
      <c r="L683" s="208"/>
      <c r="M683" s="208"/>
      <c r="N683" s="208"/>
      <c r="O683" s="208"/>
      <c r="P683" s="208"/>
      <c r="Q683" s="208"/>
      <c r="R683" s="208"/>
      <c r="S683" s="208"/>
      <c r="T683" s="208"/>
      <c r="U683" s="208"/>
      <c r="V683" s="208"/>
      <c r="W683" s="208"/>
      <c r="X683" s="208"/>
      <c r="Y683" s="208"/>
      <c r="Z683" s="208"/>
      <c r="AA683" s="208"/>
      <c r="AB683" s="208"/>
      <c r="AC683" s="208"/>
      <c r="AD683" s="208"/>
      <c r="AE683" s="208"/>
      <c r="AF683" s="208"/>
      <c r="AG683" s="208"/>
      <c r="AH683" s="208"/>
      <c r="AI683" s="208"/>
      <c r="AJ683" s="208"/>
      <c r="AK683" s="208"/>
      <c r="AL683" s="208"/>
      <c r="AM683" s="208"/>
      <c r="AN683" s="208"/>
      <c r="AO683" s="208"/>
      <c r="AP683" s="208"/>
      <c r="AQ683" s="208"/>
      <c r="AR683" s="208"/>
      <c r="AS683" s="208"/>
      <c r="AT683" s="208"/>
    </row>
    <row r="684" s="211" customFormat="1" ht="19.5" customHeight="1" spans="1:46">
      <c r="A684" s="225" t="s">
        <v>1343</v>
      </c>
      <c r="B684" s="244"/>
      <c r="C684" s="193"/>
      <c r="D684" s="129"/>
      <c r="E684" s="208"/>
      <c r="F684" s="208"/>
      <c r="G684" s="208"/>
      <c r="H684" s="208"/>
      <c r="I684" s="230">
        <v>2100210</v>
      </c>
      <c r="J684" s="208" t="s">
        <v>1344</v>
      </c>
      <c r="K684" s="208"/>
      <c r="L684" s="208"/>
      <c r="M684" s="208"/>
      <c r="N684" s="208"/>
      <c r="O684" s="208"/>
      <c r="P684" s="208"/>
      <c r="Q684" s="208"/>
      <c r="R684" s="208"/>
      <c r="S684" s="208"/>
      <c r="T684" s="208"/>
      <c r="U684" s="208"/>
      <c r="V684" s="208"/>
      <c r="W684" s="208"/>
      <c r="X684" s="208"/>
      <c r="Y684" s="208"/>
      <c r="Z684" s="208"/>
      <c r="AA684" s="208"/>
      <c r="AB684" s="208"/>
      <c r="AC684" s="208"/>
      <c r="AD684" s="208"/>
      <c r="AE684" s="208"/>
      <c r="AF684" s="208"/>
      <c r="AG684" s="208"/>
      <c r="AH684" s="208"/>
      <c r="AI684" s="208"/>
      <c r="AJ684" s="208"/>
      <c r="AK684" s="208"/>
      <c r="AL684" s="208"/>
      <c r="AM684" s="208"/>
      <c r="AN684" s="208"/>
      <c r="AO684" s="208"/>
      <c r="AP684" s="208"/>
      <c r="AQ684" s="208"/>
      <c r="AR684" s="208"/>
      <c r="AS684" s="208"/>
      <c r="AT684" s="208"/>
    </row>
    <row r="685" s="211" customFormat="1" ht="19.5" customHeight="1" spans="1:46">
      <c r="A685" s="225" t="s">
        <v>1345</v>
      </c>
      <c r="B685" s="244"/>
      <c r="C685" s="193"/>
      <c r="D685" s="129"/>
      <c r="E685" s="208"/>
      <c r="F685" s="208"/>
      <c r="G685" s="208"/>
      <c r="H685" s="208"/>
      <c r="I685" s="230">
        <v>2100211</v>
      </c>
      <c r="J685" s="208" t="s">
        <v>1346</v>
      </c>
      <c r="K685" s="208"/>
      <c r="L685" s="208"/>
      <c r="M685" s="208"/>
      <c r="N685" s="208"/>
      <c r="O685" s="208"/>
      <c r="P685" s="208"/>
      <c r="Q685" s="208"/>
      <c r="R685" s="208"/>
      <c r="S685" s="208"/>
      <c r="T685" s="208"/>
      <c r="U685" s="208"/>
      <c r="V685" s="208"/>
      <c r="W685" s="208"/>
      <c r="X685" s="208"/>
      <c r="Y685" s="208"/>
      <c r="Z685" s="208"/>
      <c r="AA685" s="208"/>
      <c r="AB685" s="208"/>
      <c r="AC685" s="208"/>
      <c r="AD685" s="208"/>
      <c r="AE685" s="208"/>
      <c r="AF685" s="208"/>
      <c r="AG685" s="208"/>
      <c r="AH685" s="208"/>
      <c r="AI685" s="208"/>
      <c r="AJ685" s="208"/>
      <c r="AK685" s="208"/>
      <c r="AL685" s="208"/>
      <c r="AM685" s="208"/>
      <c r="AN685" s="208"/>
      <c r="AO685" s="208"/>
      <c r="AP685" s="208"/>
      <c r="AQ685" s="208"/>
      <c r="AR685" s="208"/>
      <c r="AS685" s="208"/>
      <c r="AT685" s="208"/>
    </row>
    <row r="686" s="211" customFormat="1" ht="19.5" customHeight="1" spans="1:46">
      <c r="A686" s="225" t="s">
        <v>1347</v>
      </c>
      <c r="B686" s="244">
        <v>7</v>
      </c>
      <c r="C686" s="193"/>
      <c r="D686" s="129"/>
      <c r="E686" s="208"/>
      <c r="F686" s="208"/>
      <c r="G686" s="208"/>
      <c r="H686" s="208"/>
      <c r="I686" s="230">
        <v>2100299</v>
      </c>
      <c r="J686" s="208" t="s">
        <v>1348</v>
      </c>
      <c r="K686" s="208"/>
      <c r="L686" s="208"/>
      <c r="M686" s="208"/>
      <c r="N686" s="208"/>
      <c r="O686" s="208"/>
      <c r="P686" s="208"/>
      <c r="Q686" s="208"/>
      <c r="R686" s="208"/>
      <c r="S686" s="208"/>
      <c r="T686" s="208"/>
      <c r="U686" s="208"/>
      <c r="V686" s="208"/>
      <c r="W686" s="208"/>
      <c r="X686" s="208"/>
      <c r="Y686" s="208"/>
      <c r="Z686" s="208"/>
      <c r="AA686" s="208"/>
      <c r="AB686" s="208"/>
      <c r="AC686" s="208"/>
      <c r="AD686" s="208"/>
      <c r="AE686" s="208"/>
      <c r="AF686" s="208"/>
      <c r="AG686" s="208"/>
      <c r="AH686" s="208"/>
      <c r="AI686" s="208"/>
      <c r="AJ686" s="208"/>
      <c r="AK686" s="208"/>
      <c r="AL686" s="208"/>
      <c r="AM686" s="208"/>
      <c r="AN686" s="208"/>
      <c r="AO686" s="208"/>
      <c r="AP686" s="208"/>
      <c r="AQ686" s="208"/>
      <c r="AR686" s="208"/>
      <c r="AS686" s="208"/>
      <c r="AT686" s="208"/>
    </row>
    <row r="687" s="211" customFormat="1" ht="19.5" customHeight="1" spans="1:46">
      <c r="A687" s="225" t="s">
        <v>1349</v>
      </c>
      <c r="B687" s="221">
        <v>1313</v>
      </c>
      <c r="C687" s="222">
        <f>SUM(C688:C690)</f>
        <v>1119</v>
      </c>
      <c r="D687" s="129">
        <f>ROUND(B687/C687*100,2)</f>
        <v>117.34</v>
      </c>
      <c r="E687" s="208">
        <f>B687-C687</f>
        <v>194</v>
      </c>
      <c r="F687" s="208"/>
      <c r="G687" s="208"/>
      <c r="H687" s="208"/>
      <c r="I687" s="230">
        <v>21003</v>
      </c>
      <c r="J687" s="208" t="s">
        <v>1350</v>
      </c>
      <c r="K687" s="208"/>
      <c r="L687" s="208"/>
      <c r="M687" s="208"/>
      <c r="N687" s="208"/>
      <c r="O687" s="208"/>
      <c r="P687" s="208"/>
      <c r="Q687" s="208"/>
      <c r="R687" s="208"/>
      <c r="S687" s="208"/>
      <c r="T687" s="208"/>
      <c r="U687" s="208"/>
      <c r="V687" s="208"/>
      <c r="W687" s="208"/>
      <c r="X687" s="208"/>
      <c r="Y687" s="208"/>
      <c r="Z687" s="208"/>
      <c r="AA687" s="208"/>
      <c r="AB687" s="208"/>
      <c r="AC687" s="208"/>
      <c r="AD687" s="208"/>
      <c r="AE687" s="208"/>
      <c r="AF687" s="208"/>
      <c r="AG687" s="208"/>
      <c r="AH687" s="208"/>
      <c r="AI687" s="208"/>
      <c r="AJ687" s="208"/>
      <c r="AK687" s="208"/>
      <c r="AL687" s="208"/>
      <c r="AM687" s="208"/>
      <c r="AN687" s="208"/>
      <c r="AO687" s="208"/>
      <c r="AP687" s="208"/>
      <c r="AQ687" s="208"/>
      <c r="AR687" s="208"/>
      <c r="AS687" s="208"/>
      <c r="AT687" s="208"/>
    </row>
    <row r="688" s="211" customFormat="1" ht="19.5" customHeight="1" spans="1:46">
      <c r="A688" s="225" t="s">
        <v>1351</v>
      </c>
      <c r="B688" s="244"/>
      <c r="C688" s="193"/>
      <c r="D688" s="129"/>
      <c r="E688" s="208"/>
      <c r="F688" s="208"/>
      <c r="G688" s="208"/>
      <c r="H688" s="208"/>
      <c r="I688" s="230">
        <v>2100301</v>
      </c>
      <c r="J688" s="208" t="s">
        <v>1352</v>
      </c>
      <c r="K688" s="208"/>
      <c r="L688" s="208"/>
      <c r="M688" s="208"/>
      <c r="N688" s="208"/>
      <c r="O688" s="208"/>
      <c r="P688" s="208"/>
      <c r="Q688" s="208"/>
      <c r="R688" s="208"/>
      <c r="S688" s="208"/>
      <c r="T688" s="208"/>
      <c r="U688" s="208"/>
      <c r="V688" s="208"/>
      <c r="W688" s="208"/>
      <c r="X688" s="208"/>
      <c r="Y688" s="208"/>
      <c r="Z688" s="208"/>
      <c r="AA688" s="208"/>
      <c r="AB688" s="208"/>
      <c r="AC688" s="208"/>
      <c r="AD688" s="208"/>
      <c r="AE688" s="208"/>
      <c r="AF688" s="208"/>
      <c r="AG688" s="208"/>
      <c r="AH688" s="208"/>
      <c r="AI688" s="208"/>
      <c r="AJ688" s="208"/>
      <c r="AK688" s="208"/>
      <c r="AL688" s="208"/>
      <c r="AM688" s="208"/>
      <c r="AN688" s="208"/>
      <c r="AO688" s="208"/>
      <c r="AP688" s="208"/>
      <c r="AQ688" s="208"/>
      <c r="AR688" s="208"/>
      <c r="AS688" s="208"/>
      <c r="AT688" s="208"/>
    </row>
    <row r="689" s="211" customFormat="1" ht="19.5" customHeight="1" spans="1:46">
      <c r="A689" s="225" t="s">
        <v>1353</v>
      </c>
      <c r="B689" s="244">
        <v>1121</v>
      </c>
      <c r="C689" s="193">
        <v>1065</v>
      </c>
      <c r="D689" s="129">
        <f t="shared" ref="D689:D694" si="3">ROUND(B689/C689*100,2)</f>
        <v>105.26</v>
      </c>
      <c r="E689" s="208"/>
      <c r="F689" s="208"/>
      <c r="G689" s="208"/>
      <c r="H689" s="208"/>
      <c r="I689" s="230">
        <v>2100302</v>
      </c>
      <c r="J689" s="208" t="s">
        <v>1354</v>
      </c>
      <c r="K689" s="208"/>
      <c r="L689" s="208"/>
      <c r="M689" s="208"/>
      <c r="N689" s="208"/>
      <c r="O689" s="208"/>
      <c r="P689" s="208"/>
      <c r="Q689" s="208"/>
      <c r="R689" s="208"/>
      <c r="S689" s="208"/>
      <c r="T689" s="208"/>
      <c r="U689" s="208"/>
      <c r="V689" s="208"/>
      <c r="W689" s="208"/>
      <c r="X689" s="208"/>
      <c r="Y689" s="208"/>
      <c r="Z689" s="208"/>
      <c r="AA689" s="208"/>
      <c r="AB689" s="208"/>
      <c r="AC689" s="208"/>
      <c r="AD689" s="208"/>
      <c r="AE689" s="208"/>
      <c r="AF689" s="208"/>
      <c r="AG689" s="208"/>
      <c r="AH689" s="208"/>
      <c r="AI689" s="208"/>
      <c r="AJ689" s="208"/>
      <c r="AK689" s="208"/>
      <c r="AL689" s="208"/>
      <c r="AM689" s="208"/>
      <c r="AN689" s="208"/>
      <c r="AO689" s="208"/>
      <c r="AP689" s="208"/>
      <c r="AQ689" s="208"/>
      <c r="AR689" s="208"/>
      <c r="AS689" s="208"/>
      <c r="AT689" s="208"/>
    </row>
    <row r="690" s="211" customFormat="1" ht="19.5" customHeight="1" spans="1:46">
      <c r="A690" s="225" t="s">
        <v>1355</v>
      </c>
      <c r="B690" s="244">
        <v>192</v>
      </c>
      <c r="C690" s="193">
        <v>54</v>
      </c>
      <c r="D690" s="129">
        <f t="shared" si="3"/>
        <v>355.56</v>
      </c>
      <c r="E690" s="208"/>
      <c r="F690" s="208"/>
      <c r="G690" s="208"/>
      <c r="H690" s="208"/>
      <c r="I690" s="230">
        <v>2100399</v>
      </c>
      <c r="J690" s="208" t="s">
        <v>1356</v>
      </c>
      <c r="K690" s="208"/>
      <c r="L690" s="208"/>
      <c r="M690" s="208"/>
      <c r="N690" s="208"/>
      <c r="O690" s="208"/>
      <c r="P690" s="208"/>
      <c r="Q690" s="208"/>
      <c r="R690" s="208"/>
      <c r="S690" s="208"/>
      <c r="T690" s="208"/>
      <c r="U690" s="208"/>
      <c r="V690" s="208"/>
      <c r="W690" s="208"/>
      <c r="X690" s="208"/>
      <c r="Y690" s="208"/>
      <c r="Z690" s="208"/>
      <c r="AA690" s="208"/>
      <c r="AB690" s="208"/>
      <c r="AC690" s="208"/>
      <c r="AD690" s="208"/>
      <c r="AE690" s="208"/>
      <c r="AF690" s="208"/>
      <c r="AG690" s="208"/>
      <c r="AH690" s="208"/>
      <c r="AI690" s="208"/>
      <c r="AJ690" s="208"/>
      <c r="AK690" s="208"/>
      <c r="AL690" s="208"/>
      <c r="AM690" s="208"/>
      <c r="AN690" s="208"/>
      <c r="AO690" s="208"/>
      <c r="AP690" s="208"/>
      <c r="AQ690" s="208"/>
      <c r="AR690" s="208"/>
      <c r="AS690" s="208"/>
      <c r="AT690" s="208"/>
    </row>
    <row r="691" s="211" customFormat="1" ht="19.5" customHeight="1" spans="1:46">
      <c r="A691" s="225" t="s">
        <v>1357</v>
      </c>
      <c r="B691" s="221">
        <v>1051</v>
      </c>
      <c r="C691" s="222">
        <f>SUM(C692:C702)</f>
        <v>504</v>
      </c>
      <c r="D691" s="129">
        <f t="shared" si="3"/>
        <v>208.53</v>
      </c>
      <c r="E691" s="208">
        <f>B691-C691</f>
        <v>547</v>
      </c>
      <c r="F691" s="208"/>
      <c r="G691" s="208"/>
      <c r="H691" s="208"/>
      <c r="I691" s="230">
        <v>21004</v>
      </c>
      <c r="J691" s="208" t="s">
        <v>1358</v>
      </c>
      <c r="K691" s="208"/>
      <c r="L691" s="208"/>
      <c r="M691" s="208"/>
      <c r="N691" s="208"/>
      <c r="O691" s="208"/>
      <c r="P691" s="208"/>
      <c r="Q691" s="208"/>
      <c r="R691" s="208"/>
      <c r="S691" s="208"/>
      <c r="T691" s="208"/>
      <c r="U691" s="208"/>
      <c r="V691" s="208"/>
      <c r="W691" s="208"/>
      <c r="X691" s="208"/>
      <c r="Y691" s="208"/>
      <c r="Z691" s="208"/>
      <c r="AA691" s="208"/>
      <c r="AB691" s="208"/>
      <c r="AC691" s="208"/>
      <c r="AD691" s="208"/>
      <c r="AE691" s="208"/>
      <c r="AF691" s="208"/>
      <c r="AG691" s="208"/>
      <c r="AH691" s="208"/>
      <c r="AI691" s="208"/>
      <c r="AJ691" s="208"/>
      <c r="AK691" s="208"/>
      <c r="AL691" s="208"/>
      <c r="AM691" s="208"/>
      <c r="AN691" s="208"/>
      <c r="AO691" s="208"/>
      <c r="AP691" s="208"/>
      <c r="AQ691" s="208"/>
      <c r="AR691" s="208"/>
      <c r="AS691" s="208"/>
      <c r="AT691" s="208"/>
    </row>
    <row r="692" s="211" customFormat="1" ht="19.5" customHeight="1" spans="1:46">
      <c r="A692" s="225" t="s">
        <v>1359</v>
      </c>
      <c r="B692" s="244">
        <v>166</v>
      </c>
      <c r="C692" s="193">
        <v>141</v>
      </c>
      <c r="D692" s="129">
        <f t="shared" si="3"/>
        <v>117.73</v>
      </c>
      <c r="E692" s="208"/>
      <c r="F692" s="208"/>
      <c r="G692" s="208"/>
      <c r="H692" s="208"/>
      <c r="I692" s="230">
        <v>2100401</v>
      </c>
      <c r="J692" s="208" t="s">
        <v>1360</v>
      </c>
      <c r="K692" s="208"/>
      <c r="L692" s="208"/>
      <c r="M692" s="208"/>
      <c r="N692" s="208"/>
      <c r="O692" s="208"/>
      <c r="P692" s="208"/>
      <c r="Q692" s="208"/>
      <c r="R692" s="208"/>
      <c r="S692" s="208"/>
      <c r="T692" s="208"/>
      <c r="U692" s="208"/>
      <c r="V692" s="208"/>
      <c r="W692" s="208"/>
      <c r="X692" s="208"/>
      <c r="Y692" s="208"/>
      <c r="Z692" s="208"/>
      <c r="AA692" s="208"/>
      <c r="AB692" s="208"/>
      <c r="AC692" s="208"/>
      <c r="AD692" s="208"/>
      <c r="AE692" s="208"/>
      <c r="AF692" s="208"/>
      <c r="AG692" s="208"/>
      <c r="AH692" s="208"/>
      <c r="AI692" s="208"/>
      <c r="AJ692" s="208"/>
      <c r="AK692" s="208"/>
      <c r="AL692" s="208"/>
      <c r="AM692" s="208"/>
      <c r="AN692" s="208"/>
      <c r="AO692" s="208"/>
      <c r="AP692" s="208"/>
      <c r="AQ692" s="208"/>
      <c r="AR692" s="208"/>
      <c r="AS692" s="208"/>
      <c r="AT692" s="208"/>
    </row>
    <row r="693" s="211" customFormat="1" ht="19.5" customHeight="1" spans="1:46">
      <c r="A693" s="225" t="s">
        <v>1361</v>
      </c>
      <c r="B693" s="244">
        <v>57</v>
      </c>
      <c r="C693" s="193">
        <v>49</v>
      </c>
      <c r="D693" s="129">
        <f t="shared" si="3"/>
        <v>116.33</v>
      </c>
      <c r="E693" s="208"/>
      <c r="F693" s="208"/>
      <c r="G693" s="208"/>
      <c r="H693" s="208"/>
      <c r="I693" s="230">
        <v>2100402</v>
      </c>
      <c r="J693" s="208" t="s">
        <v>1362</v>
      </c>
      <c r="K693" s="208"/>
      <c r="L693" s="208"/>
      <c r="M693" s="208"/>
      <c r="N693" s="208"/>
      <c r="O693" s="208"/>
      <c r="P693" s="208"/>
      <c r="Q693" s="208"/>
      <c r="R693" s="208"/>
      <c r="S693" s="208"/>
      <c r="T693" s="208"/>
      <c r="U693" s="208"/>
      <c r="V693" s="208"/>
      <c r="W693" s="208"/>
      <c r="X693" s="208"/>
      <c r="Y693" s="208"/>
      <c r="Z693" s="208"/>
      <c r="AA693" s="208"/>
      <c r="AB693" s="208"/>
      <c r="AC693" s="208"/>
      <c r="AD693" s="208"/>
      <c r="AE693" s="208"/>
      <c r="AF693" s="208"/>
      <c r="AG693" s="208"/>
      <c r="AH693" s="208"/>
      <c r="AI693" s="208"/>
      <c r="AJ693" s="208"/>
      <c r="AK693" s="208"/>
      <c r="AL693" s="208"/>
      <c r="AM693" s="208"/>
      <c r="AN693" s="208"/>
      <c r="AO693" s="208"/>
      <c r="AP693" s="208"/>
      <c r="AQ693" s="208"/>
      <c r="AR693" s="208"/>
      <c r="AS693" s="208"/>
      <c r="AT693" s="208"/>
    </row>
    <row r="694" s="211" customFormat="1" ht="19.5" customHeight="1" spans="1:46">
      <c r="A694" s="225" t="s">
        <v>1363</v>
      </c>
      <c r="B694" s="244">
        <v>226</v>
      </c>
      <c r="C694" s="193">
        <v>189</v>
      </c>
      <c r="D694" s="129">
        <f t="shared" si="3"/>
        <v>119.58</v>
      </c>
      <c r="E694" s="208"/>
      <c r="F694" s="208"/>
      <c r="G694" s="208"/>
      <c r="H694" s="208"/>
      <c r="I694" s="230">
        <v>2100403</v>
      </c>
      <c r="J694" s="208" t="s">
        <v>1364</v>
      </c>
      <c r="K694" s="208"/>
      <c r="L694" s="208"/>
      <c r="M694" s="208"/>
      <c r="N694" s="208"/>
      <c r="O694" s="208"/>
      <c r="P694" s="208"/>
      <c r="Q694" s="208"/>
      <c r="R694" s="208"/>
      <c r="S694" s="208"/>
      <c r="T694" s="208"/>
      <c r="U694" s="208"/>
      <c r="V694" s="208"/>
      <c r="W694" s="208"/>
      <c r="X694" s="208"/>
      <c r="Y694" s="208"/>
      <c r="Z694" s="208"/>
      <c r="AA694" s="208"/>
      <c r="AB694" s="208"/>
      <c r="AC694" s="208"/>
      <c r="AD694" s="208"/>
      <c r="AE694" s="208"/>
      <c r="AF694" s="208"/>
      <c r="AG694" s="208"/>
      <c r="AH694" s="208"/>
      <c r="AI694" s="208"/>
      <c r="AJ694" s="208"/>
      <c r="AK694" s="208"/>
      <c r="AL694" s="208"/>
      <c r="AM694" s="208"/>
      <c r="AN694" s="208"/>
      <c r="AO694" s="208"/>
      <c r="AP694" s="208"/>
      <c r="AQ694" s="208"/>
      <c r="AR694" s="208"/>
      <c r="AS694" s="208"/>
      <c r="AT694" s="208"/>
    </row>
    <row r="695" s="211" customFormat="1" ht="19.5" customHeight="1" spans="1:46">
      <c r="A695" s="225" t="s">
        <v>1365</v>
      </c>
      <c r="B695" s="244"/>
      <c r="C695" s="193"/>
      <c r="D695" s="129"/>
      <c r="E695" s="208"/>
      <c r="F695" s="208"/>
      <c r="G695" s="208"/>
      <c r="H695" s="208"/>
      <c r="I695" s="230">
        <v>2100404</v>
      </c>
      <c r="J695" s="208" t="s">
        <v>1366</v>
      </c>
      <c r="K695" s="208"/>
      <c r="L695" s="208"/>
      <c r="M695" s="208"/>
      <c r="N695" s="208"/>
      <c r="O695" s="208"/>
      <c r="P695" s="208"/>
      <c r="Q695" s="208"/>
      <c r="R695" s="208"/>
      <c r="S695" s="208"/>
      <c r="T695" s="208"/>
      <c r="U695" s="208"/>
      <c r="V695" s="208"/>
      <c r="W695" s="208"/>
      <c r="X695" s="208"/>
      <c r="Y695" s="208"/>
      <c r="Z695" s="208"/>
      <c r="AA695" s="208"/>
      <c r="AB695" s="208"/>
      <c r="AC695" s="208"/>
      <c r="AD695" s="208"/>
      <c r="AE695" s="208"/>
      <c r="AF695" s="208"/>
      <c r="AG695" s="208"/>
      <c r="AH695" s="208"/>
      <c r="AI695" s="208"/>
      <c r="AJ695" s="208"/>
      <c r="AK695" s="208"/>
      <c r="AL695" s="208"/>
      <c r="AM695" s="208"/>
      <c r="AN695" s="208"/>
      <c r="AO695" s="208"/>
      <c r="AP695" s="208"/>
      <c r="AQ695" s="208"/>
      <c r="AR695" s="208"/>
      <c r="AS695" s="208"/>
      <c r="AT695" s="208"/>
    </row>
    <row r="696" s="211" customFormat="1" ht="19.5" customHeight="1" spans="1:46">
      <c r="A696" s="225" t="s">
        <v>1367</v>
      </c>
      <c r="B696" s="244"/>
      <c r="C696" s="193"/>
      <c r="D696" s="129"/>
      <c r="E696" s="208"/>
      <c r="F696" s="208"/>
      <c r="G696" s="208"/>
      <c r="H696" s="208"/>
      <c r="I696" s="230">
        <v>2100405</v>
      </c>
      <c r="J696" s="208" t="s">
        <v>1368</v>
      </c>
      <c r="K696" s="208"/>
      <c r="L696" s="208"/>
      <c r="M696" s="208"/>
      <c r="N696" s="208"/>
      <c r="O696" s="208"/>
      <c r="P696" s="208"/>
      <c r="Q696" s="208"/>
      <c r="R696" s="208"/>
      <c r="S696" s="208"/>
      <c r="T696" s="208"/>
      <c r="U696" s="208"/>
      <c r="V696" s="208"/>
      <c r="W696" s="208"/>
      <c r="X696" s="208"/>
      <c r="Y696" s="208"/>
      <c r="Z696" s="208"/>
      <c r="AA696" s="208"/>
      <c r="AB696" s="208"/>
      <c r="AC696" s="208"/>
      <c r="AD696" s="208"/>
      <c r="AE696" s="208"/>
      <c r="AF696" s="208"/>
      <c r="AG696" s="208"/>
      <c r="AH696" s="208"/>
      <c r="AI696" s="208"/>
      <c r="AJ696" s="208"/>
      <c r="AK696" s="208"/>
      <c r="AL696" s="208"/>
      <c r="AM696" s="208"/>
      <c r="AN696" s="208"/>
      <c r="AO696" s="208"/>
      <c r="AP696" s="208"/>
      <c r="AQ696" s="208"/>
      <c r="AR696" s="208"/>
      <c r="AS696" s="208"/>
      <c r="AT696" s="208"/>
    </row>
    <row r="697" s="211" customFormat="1" ht="19.5" customHeight="1" spans="1:46">
      <c r="A697" s="225" t="s">
        <v>1369</v>
      </c>
      <c r="B697" s="244"/>
      <c r="C697" s="193"/>
      <c r="D697" s="129"/>
      <c r="E697" s="208"/>
      <c r="F697" s="208"/>
      <c r="G697" s="208"/>
      <c r="H697" s="208"/>
      <c r="I697" s="230">
        <v>2100406</v>
      </c>
      <c r="J697" s="208" t="s">
        <v>1370</v>
      </c>
      <c r="K697" s="208"/>
      <c r="L697" s="208"/>
      <c r="M697" s="208"/>
      <c r="N697" s="208"/>
      <c r="O697" s="208"/>
      <c r="P697" s="208"/>
      <c r="Q697" s="208"/>
      <c r="R697" s="208"/>
      <c r="S697" s="208"/>
      <c r="T697" s="208"/>
      <c r="U697" s="208"/>
      <c r="V697" s="208"/>
      <c r="W697" s="208"/>
      <c r="X697" s="208"/>
      <c r="Y697" s="208"/>
      <c r="Z697" s="208"/>
      <c r="AA697" s="208"/>
      <c r="AB697" s="208"/>
      <c r="AC697" s="208"/>
      <c r="AD697" s="208"/>
      <c r="AE697" s="208"/>
      <c r="AF697" s="208"/>
      <c r="AG697" s="208"/>
      <c r="AH697" s="208"/>
      <c r="AI697" s="208"/>
      <c r="AJ697" s="208"/>
      <c r="AK697" s="208"/>
      <c r="AL697" s="208"/>
      <c r="AM697" s="208"/>
      <c r="AN697" s="208"/>
      <c r="AO697" s="208"/>
      <c r="AP697" s="208"/>
      <c r="AQ697" s="208"/>
      <c r="AR697" s="208"/>
      <c r="AS697" s="208"/>
      <c r="AT697" s="208"/>
    </row>
    <row r="698" s="211" customFormat="1" ht="19.5" customHeight="1" spans="1:46">
      <c r="A698" s="225" t="s">
        <v>1371</v>
      </c>
      <c r="B698" s="244">
        <v>8</v>
      </c>
      <c r="C698" s="193">
        <v>27</v>
      </c>
      <c r="D698" s="129"/>
      <c r="E698" s="208"/>
      <c r="F698" s="208"/>
      <c r="G698" s="208"/>
      <c r="H698" s="208"/>
      <c r="I698" s="230">
        <v>2100407</v>
      </c>
      <c r="J698" s="208" t="s">
        <v>1372</v>
      </c>
      <c r="K698" s="208"/>
      <c r="L698" s="208"/>
      <c r="M698" s="208"/>
      <c r="N698" s="208"/>
      <c r="O698" s="208"/>
      <c r="P698" s="208"/>
      <c r="Q698" s="208"/>
      <c r="R698" s="208"/>
      <c r="S698" s="208"/>
      <c r="T698" s="208"/>
      <c r="U698" s="208"/>
      <c r="V698" s="208"/>
      <c r="W698" s="208"/>
      <c r="X698" s="208"/>
      <c r="Y698" s="208"/>
      <c r="Z698" s="208"/>
      <c r="AA698" s="208"/>
      <c r="AB698" s="208"/>
      <c r="AC698" s="208"/>
      <c r="AD698" s="208"/>
      <c r="AE698" s="208"/>
      <c r="AF698" s="208"/>
      <c r="AG698" s="208"/>
      <c r="AH698" s="208"/>
      <c r="AI698" s="208"/>
      <c r="AJ698" s="208"/>
      <c r="AK698" s="208"/>
      <c r="AL698" s="208"/>
      <c r="AM698" s="208"/>
      <c r="AN698" s="208"/>
      <c r="AO698" s="208"/>
      <c r="AP698" s="208"/>
      <c r="AQ698" s="208"/>
      <c r="AR698" s="208"/>
      <c r="AS698" s="208"/>
      <c r="AT698" s="208"/>
    </row>
    <row r="699" s="211" customFormat="1" ht="19.5" customHeight="1" spans="1:46">
      <c r="A699" s="225" t="s">
        <v>1373</v>
      </c>
      <c r="B699" s="244">
        <v>594</v>
      </c>
      <c r="C699" s="193">
        <v>98</v>
      </c>
      <c r="D699" s="129">
        <f>ROUND(B699/C699*100,2)</f>
        <v>606.12</v>
      </c>
      <c r="E699" s="208"/>
      <c r="F699" s="208"/>
      <c r="G699" s="208"/>
      <c r="H699" s="208"/>
      <c r="I699" s="230">
        <v>2100408</v>
      </c>
      <c r="J699" s="208" t="s">
        <v>1374</v>
      </c>
      <c r="K699" s="208"/>
      <c r="L699" s="208"/>
      <c r="M699" s="208"/>
      <c r="N699" s="208"/>
      <c r="O699" s="208"/>
      <c r="P699" s="208"/>
      <c r="Q699" s="208"/>
      <c r="R699" s="208"/>
      <c r="S699" s="208"/>
      <c r="T699" s="208"/>
      <c r="U699" s="208"/>
      <c r="V699" s="208"/>
      <c r="W699" s="208"/>
      <c r="X699" s="208"/>
      <c r="Y699" s="208"/>
      <c r="Z699" s="208"/>
      <c r="AA699" s="208"/>
      <c r="AB699" s="208"/>
      <c r="AC699" s="208"/>
      <c r="AD699" s="208"/>
      <c r="AE699" s="208"/>
      <c r="AF699" s="208"/>
      <c r="AG699" s="208"/>
      <c r="AH699" s="208"/>
      <c r="AI699" s="208"/>
      <c r="AJ699" s="208"/>
      <c r="AK699" s="208"/>
      <c r="AL699" s="208"/>
      <c r="AM699" s="208"/>
      <c r="AN699" s="208"/>
      <c r="AO699" s="208"/>
      <c r="AP699" s="208"/>
      <c r="AQ699" s="208"/>
      <c r="AR699" s="208"/>
      <c r="AS699" s="208"/>
      <c r="AT699" s="208"/>
    </row>
    <row r="700" s="211" customFormat="1" ht="19.5" customHeight="1" spans="1:46">
      <c r="A700" s="225" t="s">
        <v>1375</v>
      </c>
      <c r="B700" s="244"/>
      <c r="C700" s="193"/>
      <c r="D700" s="129"/>
      <c r="E700" s="208"/>
      <c r="F700" s="208"/>
      <c r="G700" s="208"/>
      <c r="H700" s="208"/>
      <c r="I700" s="230">
        <v>2100409</v>
      </c>
      <c r="J700" s="208" t="s">
        <v>1376</v>
      </c>
      <c r="K700" s="208"/>
      <c r="L700" s="208"/>
      <c r="M700" s="208"/>
      <c r="N700" s="208"/>
      <c r="O700" s="208"/>
      <c r="P700" s="208"/>
      <c r="Q700" s="208"/>
      <c r="R700" s="208"/>
      <c r="S700" s="208"/>
      <c r="T700" s="208"/>
      <c r="U700" s="208"/>
      <c r="V700" s="208"/>
      <c r="W700" s="208"/>
      <c r="X700" s="208"/>
      <c r="Y700" s="208"/>
      <c r="Z700" s="208"/>
      <c r="AA700" s="208"/>
      <c r="AB700" s="208"/>
      <c r="AC700" s="208"/>
      <c r="AD700" s="208"/>
      <c r="AE700" s="208"/>
      <c r="AF700" s="208"/>
      <c r="AG700" s="208"/>
      <c r="AH700" s="208"/>
      <c r="AI700" s="208"/>
      <c r="AJ700" s="208"/>
      <c r="AK700" s="208"/>
      <c r="AL700" s="208"/>
      <c r="AM700" s="208"/>
      <c r="AN700" s="208"/>
      <c r="AO700" s="208"/>
      <c r="AP700" s="208"/>
      <c r="AQ700" s="208"/>
      <c r="AR700" s="208"/>
      <c r="AS700" s="208"/>
      <c r="AT700" s="208"/>
    </row>
    <row r="701" s="211" customFormat="1" ht="19.5" customHeight="1" spans="1:46">
      <c r="A701" s="225" t="s">
        <v>1377</v>
      </c>
      <c r="B701" s="244"/>
      <c r="C701" s="193"/>
      <c r="D701" s="129"/>
      <c r="E701" s="208"/>
      <c r="F701" s="208"/>
      <c r="G701" s="208"/>
      <c r="H701" s="208"/>
      <c r="I701" s="230">
        <v>2100410</v>
      </c>
      <c r="J701" s="208" t="s">
        <v>1378</v>
      </c>
      <c r="K701" s="208"/>
      <c r="L701" s="208"/>
      <c r="M701" s="208"/>
      <c r="N701" s="208"/>
      <c r="O701" s="208"/>
      <c r="P701" s="208"/>
      <c r="Q701" s="208"/>
      <c r="R701" s="208"/>
      <c r="S701" s="208"/>
      <c r="T701" s="208"/>
      <c r="U701" s="208"/>
      <c r="V701" s="208"/>
      <c r="W701" s="208"/>
      <c r="X701" s="208"/>
      <c r="Y701" s="208"/>
      <c r="Z701" s="208"/>
      <c r="AA701" s="208"/>
      <c r="AB701" s="208"/>
      <c r="AC701" s="208"/>
      <c r="AD701" s="208"/>
      <c r="AE701" s="208"/>
      <c r="AF701" s="208"/>
      <c r="AG701" s="208"/>
      <c r="AH701" s="208"/>
      <c r="AI701" s="208"/>
      <c r="AJ701" s="208"/>
      <c r="AK701" s="208"/>
      <c r="AL701" s="208"/>
      <c r="AM701" s="208"/>
      <c r="AN701" s="208"/>
      <c r="AO701" s="208"/>
      <c r="AP701" s="208"/>
      <c r="AQ701" s="208"/>
      <c r="AR701" s="208"/>
      <c r="AS701" s="208"/>
      <c r="AT701" s="208"/>
    </row>
    <row r="702" s="211" customFormat="1" ht="19.5" customHeight="1" spans="1:46">
      <c r="A702" s="225" t="s">
        <v>1379</v>
      </c>
      <c r="B702" s="244"/>
      <c r="C702" s="193"/>
      <c r="D702" s="129" t="e">
        <f>ROUND(B702/C702*100,2)</f>
        <v>#DIV/0!</v>
      </c>
      <c r="E702" s="208"/>
      <c r="F702" s="208"/>
      <c r="G702" s="208"/>
      <c r="H702" s="208"/>
      <c r="I702" s="230">
        <v>2100499</v>
      </c>
      <c r="J702" s="208" t="s">
        <v>1380</v>
      </c>
      <c r="K702" s="208"/>
      <c r="L702" s="208"/>
      <c r="M702" s="208"/>
      <c r="N702" s="208"/>
      <c r="O702" s="208"/>
      <c r="P702" s="208"/>
      <c r="Q702" s="208"/>
      <c r="R702" s="208"/>
      <c r="S702" s="208"/>
      <c r="T702" s="208"/>
      <c r="U702" s="208"/>
      <c r="V702" s="208"/>
      <c r="W702" s="208"/>
      <c r="X702" s="208"/>
      <c r="Y702" s="208"/>
      <c r="Z702" s="208"/>
      <c r="AA702" s="208"/>
      <c r="AB702" s="208"/>
      <c r="AC702" s="208"/>
      <c r="AD702" s="208"/>
      <c r="AE702" s="208"/>
      <c r="AF702" s="208"/>
      <c r="AG702" s="208"/>
      <c r="AH702" s="208"/>
      <c r="AI702" s="208"/>
      <c r="AJ702" s="208"/>
      <c r="AK702" s="208"/>
      <c r="AL702" s="208"/>
      <c r="AM702" s="208"/>
      <c r="AN702" s="208"/>
      <c r="AO702" s="208"/>
      <c r="AP702" s="208"/>
      <c r="AQ702" s="208"/>
      <c r="AR702" s="208"/>
      <c r="AS702" s="208"/>
      <c r="AT702" s="208"/>
    </row>
    <row r="703" s="211" customFormat="1" ht="19.5" customHeight="1" spans="1:46">
      <c r="A703" s="225" t="s">
        <v>1381</v>
      </c>
      <c r="B703" s="221"/>
      <c r="C703" s="222">
        <f>SUM(C704:C705)</f>
        <v>0</v>
      </c>
      <c r="D703" s="129"/>
      <c r="E703" s="208">
        <f>B703-C703</f>
        <v>0</v>
      </c>
      <c r="F703" s="208"/>
      <c r="G703" s="208"/>
      <c r="H703" s="208"/>
      <c r="I703" s="230">
        <v>21006</v>
      </c>
      <c r="J703" s="208" t="s">
        <v>1382</v>
      </c>
      <c r="K703" s="208"/>
      <c r="L703" s="208"/>
      <c r="M703" s="208"/>
      <c r="N703" s="208"/>
      <c r="O703" s="208"/>
      <c r="P703" s="208"/>
      <c r="Q703" s="208"/>
      <c r="R703" s="208"/>
      <c r="S703" s="208"/>
      <c r="T703" s="208"/>
      <c r="U703" s="208"/>
      <c r="V703" s="208"/>
      <c r="W703" s="208"/>
      <c r="X703" s="208"/>
      <c r="Y703" s="208"/>
      <c r="Z703" s="208"/>
      <c r="AA703" s="208"/>
      <c r="AB703" s="208"/>
      <c r="AC703" s="208"/>
      <c r="AD703" s="208"/>
      <c r="AE703" s="208"/>
      <c r="AF703" s="208"/>
      <c r="AG703" s="208"/>
      <c r="AH703" s="208"/>
      <c r="AI703" s="208"/>
      <c r="AJ703" s="208"/>
      <c r="AK703" s="208"/>
      <c r="AL703" s="208"/>
      <c r="AM703" s="208"/>
      <c r="AN703" s="208"/>
      <c r="AO703" s="208"/>
      <c r="AP703" s="208"/>
      <c r="AQ703" s="208"/>
      <c r="AR703" s="208"/>
      <c r="AS703" s="208"/>
      <c r="AT703" s="208"/>
    </row>
    <row r="704" s="211" customFormat="1" ht="19.5" customHeight="1" spans="1:46">
      <c r="A704" s="225" t="s">
        <v>1383</v>
      </c>
      <c r="B704" s="244"/>
      <c r="C704" s="193"/>
      <c r="D704" s="129"/>
      <c r="E704" s="208"/>
      <c r="F704" s="208"/>
      <c r="G704" s="208"/>
      <c r="H704" s="208"/>
      <c r="I704" s="230">
        <v>2100601</v>
      </c>
      <c r="J704" s="208" t="s">
        <v>1384</v>
      </c>
      <c r="K704" s="208"/>
      <c r="L704" s="208"/>
      <c r="M704" s="208"/>
      <c r="N704" s="208"/>
      <c r="O704" s="208"/>
      <c r="P704" s="208"/>
      <c r="Q704" s="208"/>
      <c r="R704" s="208"/>
      <c r="S704" s="208"/>
      <c r="T704" s="208"/>
      <c r="U704" s="208"/>
      <c r="V704" s="208"/>
      <c r="W704" s="208"/>
      <c r="X704" s="208"/>
      <c r="Y704" s="208"/>
      <c r="Z704" s="208"/>
      <c r="AA704" s="208"/>
      <c r="AB704" s="208"/>
      <c r="AC704" s="208"/>
      <c r="AD704" s="208"/>
      <c r="AE704" s="208"/>
      <c r="AF704" s="208"/>
      <c r="AG704" s="208"/>
      <c r="AH704" s="208"/>
      <c r="AI704" s="208"/>
      <c r="AJ704" s="208"/>
      <c r="AK704" s="208"/>
      <c r="AL704" s="208"/>
      <c r="AM704" s="208"/>
      <c r="AN704" s="208"/>
      <c r="AO704" s="208"/>
      <c r="AP704" s="208"/>
      <c r="AQ704" s="208"/>
      <c r="AR704" s="208"/>
      <c r="AS704" s="208"/>
      <c r="AT704" s="208"/>
    </row>
    <row r="705" s="211" customFormat="1" ht="19.5" customHeight="1" spans="1:46">
      <c r="A705" s="225" t="s">
        <v>1385</v>
      </c>
      <c r="B705" s="244"/>
      <c r="C705" s="193"/>
      <c r="D705" s="129"/>
      <c r="E705" s="208"/>
      <c r="F705" s="208"/>
      <c r="G705" s="208"/>
      <c r="H705" s="208"/>
      <c r="I705" s="230">
        <v>2100699</v>
      </c>
      <c r="J705" s="208" t="s">
        <v>1386</v>
      </c>
      <c r="K705" s="208"/>
      <c r="L705" s="208"/>
      <c r="M705" s="208"/>
      <c r="N705" s="208"/>
      <c r="O705" s="208"/>
      <c r="P705" s="208"/>
      <c r="Q705" s="208"/>
      <c r="R705" s="208"/>
      <c r="S705" s="208"/>
      <c r="T705" s="208"/>
      <c r="U705" s="208"/>
      <c r="V705" s="208"/>
      <c r="W705" s="208"/>
      <c r="X705" s="208"/>
      <c r="Y705" s="208"/>
      <c r="Z705" s="208"/>
      <c r="AA705" s="208"/>
      <c r="AB705" s="208"/>
      <c r="AC705" s="208"/>
      <c r="AD705" s="208"/>
      <c r="AE705" s="208"/>
      <c r="AF705" s="208"/>
      <c r="AG705" s="208"/>
      <c r="AH705" s="208"/>
      <c r="AI705" s="208"/>
      <c r="AJ705" s="208"/>
      <c r="AK705" s="208"/>
      <c r="AL705" s="208"/>
      <c r="AM705" s="208"/>
      <c r="AN705" s="208"/>
      <c r="AO705" s="208"/>
      <c r="AP705" s="208"/>
      <c r="AQ705" s="208"/>
      <c r="AR705" s="208"/>
      <c r="AS705" s="208"/>
      <c r="AT705" s="208"/>
    </row>
    <row r="706" s="211" customFormat="1" ht="19.5" customHeight="1" spans="1:46">
      <c r="A706" s="225" t="s">
        <v>1387</v>
      </c>
      <c r="B706" s="221">
        <v>725</v>
      </c>
      <c r="C706" s="222">
        <f>SUM(C707:C709)</f>
        <v>901</v>
      </c>
      <c r="D706" s="129">
        <f t="shared" ref="D706:D711" si="4">ROUND(B706/C706*100,2)</f>
        <v>80.47</v>
      </c>
      <c r="E706" s="208">
        <f>B706-C706</f>
        <v>-176</v>
      </c>
      <c r="F706" s="208"/>
      <c r="G706" s="208"/>
      <c r="H706" s="208"/>
      <c r="I706" s="230">
        <v>21007</v>
      </c>
      <c r="J706" s="208" t="s">
        <v>1388</v>
      </c>
      <c r="K706" s="208"/>
      <c r="L706" s="208"/>
      <c r="M706" s="208"/>
      <c r="N706" s="208"/>
      <c r="O706" s="208"/>
      <c r="P706" s="208"/>
      <c r="Q706" s="208"/>
      <c r="R706" s="208"/>
      <c r="S706" s="208"/>
      <c r="T706" s="208"/>
      <c r="U706" s="208"/>
      <c r="V706" s="208"/>
      <c r="W706" s="208"/>
      <c r="X706" s="208"/>
      <c r="Y706" s="208"/>
      <c r="Z706" s="208"/>
      <c r="AA706" s="208"/>
      <c r="AB706" s="208"/>
      <c r="AC706" s="208"/>
      <c r="AD706" s="208"/>
      <c r="AE706" s="208"/>
      <c r="AF706" s="208"/>
      <c r="AG706" s="208"/>
      <c r="AH706" s="208"/>
      <c r="AI706" s="208"/>
      <c r="AJ706" s="208"/>
      <c r="AK706" s="208"/>
      <c r="AL706" s="208"/>
      <c r="AM706" s="208"/>
      <c r="AN706" s="208"/>
      <c r="AO706" s="208"/>
      <c r="AP706" s="208"/>
      <c r="AQ706" s="208"/>
      <c r="AR706" s="208"/>
      <c r="AS706" s="208"/>
      <c r="AT706" s="208"/>
    </row>
    <row r="707" s="211" customFormat="1" ht="19.5" customHeight="1" spans="1:46">
      <c r="A707" s="225" t="s">
        <v>1389</v>
      </c>
      <c r="B707" s="244">
        <v>536</v>
      </c>
      <c r="C707" s="193">
        <v>45</v>
      </c>
      <c r="D707" s="129">
        <f t="shared" si="4"/>
        <v>1191.11</v>
      </c>
      <c r="E707" s="208"/>
      <c r="F707" s="208"/>
      <c r="G707" s="208"/>
      <c r="H707" s="208"/>
      <c r="I707" s="230">
        <v>2100716</v>
      </c>
      <c r="J707" s="208" t="s">
        <v>1390</v>
      </c>
      <c r="K707" s="208"/>
      <c r="L707" s="208"/>
      <c r="M707" s="208"/>
      <c r="N707" s="208"/>
      <c r="O707" s="208"/>
      <c r="P707" s="208"/>
      <c r="Q707" s="208"/>
      <c r="R707" s="208"/>
      <c r="S707" s="208"/>
      <c r="T707" s="208"/>
      <c r="U707" s="208"/>
      <c r="V707" s="208"/>
      <c r="W707" s="208"/>
      <c r="X707" s="208"/>
      <c r="Y707" s="208"/>
      <c r="Z707" s="208"/>
      <c r="AA707" s="208"/>
      <c r="AB707" s="208"/>
      <c r="AC707" s="208"/>
      <c r="AD707" s="208"/>
      <c r="AE707" s="208"/>
      <c r="AF707" s="208"/>
      <c r="AG707" s="208"/>
      <c r="AH707" s="208"/>
      <c r="AI707" s="208"/>
      <c r="AJ707" s="208"/>
      <c r="AK707" s="208"/>
      <c r="AL707" s="208"/>
      <c r="AM707" s="208"/>
      <c r="AN707" s="208"/>
      <c r="AO707" s="208"/>
      <c r="AP707" s="208"/>
      <c r="AQ707" s="208"/>
      <c r="AR707" s="208"/>
      <c r="AS707" s="208"/>
      <c r="AT707" s="208"/>
    </row>
    <row r="708" s="211" customFormat="1" ht="19.5" customHeight="1" spans="1:46">
      <c r="A708" s="225" t="s">
        <v>1391</v>
      </c>
      <c r="B708" s="244">
        <v>146</v>
      </c>
      <c r="C708" s="193">
        <v>140</v>
      </c>
      <c r="D708" s="129">
        <f t="shared" si="4"/>
        <v>104.29</v>
      </c>
      <c r="E708" s="208"/>
      <c r="F708" s="208"/>
      <c r="G708" s="208"/>
      <c r="H708" s="208"/>
      <c r="I708" s="230">
        <v>2100717</v>
      </c>
      <c r="J708" s="208" t="s">
        <v>1392</v>
      </c>
      <c r="K708" s="208"/>
      <c r="L708" s="208"/>
      <c r="M708" s="208"/>
      <c r="N708" s="208"/>
      <c r="O708" s="208"/>
      <c r="P708" s="208"/>
      <c r="Q708" s="208"/>
      <c r="R708" s="208"/>
      <c r="S708" s="208"/>
      <c r="T708" s="208"/>
      <c r="U708" s="208"/>
      <c r="V708" s="208"/>
      <c r="W708" s="208"/>
      <c r="X708" s="208"/>
      <c r="Y708" s="208"/>
      <c r="Z708" s="208"/>
      <c r="AA708" s="208"/>
      <c r="AB708" s="208"/>
      <c r="AC708" s="208"/>
      <c r="AD708" s="208"/>
      <c r="AE708" s="208"/>
      <c r="AF708" s="208"/>
      <c r="AG708" s="208"/>
      <c r="AH708" s="208"/>
      <c r="AI708" s="208"/>
      <c r="AJ708" s="208"/>
      <c r="AK708" s="208"/>
      <c r="AL708" s="208"/>
      <c r="AM708" s="208"/>
      <c r="AN708" s="208"/>
      <c r="AO708" s="208"/>
      <c r="AP708" s="208"/>
      <c r="AQ708" s="208"/>
      <c r="AR708" s="208"/>
      <c r="AS708" s="208"/>
      <c r="AT708" s="208"/>
    </row>
    <row r="709" s="211" customFormat="1" ht="19.5" customHeight="1" spans="1:46">
      <c r="A709" s="225" t="s">
        <v>1393</v>
      </c>
      <c r="B709" s="244">
        <v>43</v>
      </c>
      <c r="C709" s="193">
        <v>716</v>
      </c>
      <c r="D709" s="129">
        <f t="shared" si="4"/>
        <v>6.01</v>
      </c>
      <c r="E709" s="208"/>
      <c r="F709" s="208"/>
      <c r="G709" s="208"/>
      <c r="H709" s="208"/>
      <c r="I709" s="230">
        <v>2100799</v>
      </c>
      <c r="J709" s="208" t="s">
        <v>1394</v>
      </c>
      <c r="K709" s="208"/>
      <c r="L709" s="208"/>
      <c r="M709" s="208"/>
      <c r="N709" s="208"/>
      <c r="O709" s="208"/>
      <c r="P709" s="208"/>
      <c r="Q709" s="208"/>
      <c r="R709" s="208"/>
      <c r="S709" s="208"/>
      <c r="T709" s="208"/>
      <c r="U709" s="208"/>
      <c r="V709" s="208"/>
      <c r="W709" s="208"/>
      <c r="X709" s="208"/>
      <c r="Y709" s="208"/>
      <c r="Z709" s="208"/>
      <c r="AA709" s="208"/>
      <c r="AB709" s="208"/>
      <c r="AC709" s="208"/>
      <c r="AD709" s="208"/>
      <c r="AE709" s="208"/>
      <c r="AF709" s="208"/>
      <c r="AG709" s="208"/>
      <c r="AH709" s="208"/>
      <c r="AI709" s="208"/>
      <c r="AJ709" s="208"/>
      <c r="AK709" s="208"/>
      <c r="AL709" s="208"/>
      <c r="AM709" s="208"/>
      <c r="AN709" s="208"/>
      <c r="AO709" s="208"/>
      <c r="AP709" s="208"/>
      <c r="AQ709" s="208"/>
      <c r="AR709" s="208"/>
      <c r="AS709" s="208"/>
      <c r="AT709" s="208"/>
    </row>
    <row r="710" s="211" customFormat="1" ht="19.5" customHeight="1" spans="1:46">
      <c r="A710" s="225" t="s">
        <v>1395</v>
      </c>
      <c r="B710" s="221">
        <v>60</v>
      </c>
      <c r="C710" s="222">
        <f>SUM(C711:C719)</f>
        <v>159</v>
      </c>
      <c r="D710" s="129">
        <f t="shared" si="4"/>
        <v>37.74</v>
      </c>
      <c r="E710" s="208">
        <f>B710-C710</f>
        <v>-99</v>
      </c>
      <c r="F710" s="208"/>
      <c r="G710" s="208"/>
      <c r="H710" s="208"/>
      <c r="I710" s="230">
        <v>21010</v>
      </c>
      <c r="J710" s="208" t="s">
        <v>1396</v>
      </c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  <c r="V710" s="208"/>
      <c r="W710" s="208"/>
      <c r="X710" s="208"/>
      <c r="Y710" s="208"/>
      <c r="Z710" s="208"/>
      <c r="AA710" s="208"/>
      <c r="AB710" s="208"/>
      <c r="AC710" s="208"/>
      <c r="AD710" s="208"/>
      <c r="AE710" s="208"/>
      <c r="AF710" s="208"/>
      <c r="AG710" s="208"/>
      <c r="AH710" s="208"/>
      <c r="AI710" s="208"/>
      <c r="AJ710" s="208"/>
      <c r="AK710" s="208"/>
      <c r="AL710" s="208"/>
      <c r="AM710" s="208"/>
      <c r="AN710" s="208"/>
      <c r="AO710" s="208"/>
      <c r="AP710" s="208"/>
      <c r="AQ710" s="208"/>
      <c r="AR710" s="208"/>
      <c r="AS710" s="208"/>
      <c r="AT710" s="208"/>
    </row>
    <row r="711" s="211" customFormat="1" ht="19.5" customHeight="1" spans="1:46">
      <c r="A711" s="225" t="s">
        <v>198</v>
      </c>
      <c r="B711" s="244"/>
      <c r="C711" s="193">
        <v>154</v>
      </c>
      <c r="D711" s="129">
        <f t="shared" si="4"/>
        <v>0</v>
      </c>
      <c r="E711" s="208"/>
      <c r="F711" s="208"/>
      <c r="G711" s="208"/>
      <c r="H711" s="208"/>
      <c r="I711" s="230">
        <v>2101001</v>
      </c>
      <c r="J711" s="208" t="s">
        <v>1397</v>
      </c>
      <c r="K711" s="208"/>
      <c r="L711" s="208"/>
      <c r="M711" s="208"/>
      <c r="N711" s="208"/>
      <c r="O711" s="208"/>
      <c r="P711" s="208"/>
      <c r="Q711" s="208"/>
      <c r="R711" s="208"/>
      <c r="S711" s="208"/>
      <c r="T711" s="208"/>
      <c r="U711" s="208"/>
      <c r="V711" s="208"/>
      <c r="W711" s="208"/>
      <c r="X711" s="208"/>
      <c r="Y711" s="208"/>
      <c r="Z711" s="208"/>
      <c r="AA711" s="208"/>
      <c r="AB711" s="208"/>
      <c r="AC711" s="208"/>
      <c r="AD711" s="208"/>
      <c r="AE711" s="208"/>
      <c r="AF711" s="208"/>
      <c r="AG711" s="208"/>
      <c r="AH711" s="208"/>
      <c r="AI711" s="208"/>
      <c r="AJ711" s="208"/>
      <c r="AK711" s="208"/>
      <c r="AL711" s="208"/>
      <c r="AM711" s="208"/>
      <c r="AN711" s="208"/>
      <c r="AO711" s="208"/>
      <c r="AP711" s="208"/>
      <c r="AQ711" s="208"/>
      <c r="AR711" s="208"/>
      <c r="AS711" s="208"/>
      <c r="AT711" s="208"/>
    </row>
    <row r="712" s="211" customFormat="1" ht="19.5" customHeight="1" spans="1:46">
      <c r="A712" s="225" t="s">
        <v>200</v>
      </c>
      <c r="B712" s="244"/>
      <c r="C712" s="193"/>
      <c r="D712" s="129"/>
      <c r="E712" s="208"/>
      <c r="F712" s="208"/>
      <c r="G712" s="208"/>
      <c r="H712" s="208"/>
      <c r="I712" s="230">
        <v>2101002</v>
      </c>
      <c r="J712" s="208" t="s">
        <v>1398</v>
      </c>
      <c r="K712" s="208"/>
      <c r="L712" s="208"/>
      <c r="M712" s="208"/>
      <c r="N712" s="208"/>
      <c r="O712" s="208"/>
      <c r="P712" s="208"/>
      <c r="Q712" s="208"/>
      <c r="R712" s="208"/>
      <c r="S712" s="208"/>
      <c r="T712" s="208"/>
      <c r="U712" s="208"/>
      <c r="V712" s="208"/>
      <c r="W712" s="208"/>
      <c r="X712" s="208"/>
      <c r="Y712" s="208"/>
      <c r="Z712" s="208"/>
      <c r="AA712" s="208"/>
      <c r="AB712" s="208"/>
      <c r="AC712" s="208"/>
      <c r="AD712" s="208"/>
      <c r="AE712" s="208"/>
      <c r="AF712" s="208"/>
      <c r="AG712" s="208"/>
      <c r="AH712" s="208"/>
      <c r="AI712" s="208"/>
      <c r="AJ712" s="208"/>
      <c r="AK712" s="208"/>
      <c r="AL712" s="208"/>
      <c r="AM712" s="208"/>
      <c r="AN712" s="208"/>
      <c r="AO712" s="208"/>
      <c r="AP712" s="208"/>
      <c r="AQ712" s="208"/>
      <c r="AR712" s="208"/>
      <c r="AS712" s="208"/>
      <c r="AT712" s="208"/>
    </row>
    <row r="713" s="211" customFormat="1" ht="19.5" customHeight="1" spans="1:46">
      <c r="A713" s="225" t="s">
        <v>184</v>
      </c>
      <c r="B713" s="244"/>
      <c r="C713" s="193"/>
      <c r="D713" s="129"/>
      <c r="E713" s="208"/>
      <c r="F713" s="208"/>
      <c r="G713" s="208"/>
      <c r="H713" s="208"/>
      <c r="I713" s="230">
        <v>2101003</v>
      </c>
      <c r="J713" s="208" t="s">
        <v>1399</v>
      </c>
      <c r="K713" s="208"/>
      <c r="L713" s="208"/>
      <c r="M713" s="208"/>
      <c r="N713" s="208"/>
      <c r="O713" s="208"/>
      <c r="P713" s="208"/>
      <c r="Q713" s="208"/>
      <c r="R713" s="208"/>
      <c r="S713" s="208"/>
      <c r="T713" s="208"/>
      <c r="U713" s="208"/>
      <c r="V713" s="208"/>
      <c r="W713" s="208"/>
      <c r="X713" s="208"/>
      <c r="Y713" s="208"/>
      <c r="Z713" s="208"/>
      <c r="AA713" s="208"/>
      <c r="AB713" s="208"/>
      <c r="AC713" s="208"/>
      <c r="AD713" s="208"/>
      <c r="AE713" s="208"/>
      <c r="AF713" s="208"/>
      <c r="AG713" s="208"/>
      <c r="AH713" s="208"/>
      <c r="AI713" s="208"/>
      <c r="AJ713" s="208"/>
      <c r="AK713" s="208"/>
      <c r="AL713" s="208"/>
      <c r="AM713" s="208"/>
      <c r="AN713" s="208"/>
      <c r="AO713" s="208"/>
      <c r="AP713" s="208"/>
      <c r="AQ713" s="208"/>
      <c r="AR713" s="208"/>
      <c r="AS713" s="208"/>
      <c r="AT713" s="208"/>
    </row>
    <row r="714" s="211" customFormat="1" ht="19.5" customHeight="1" spans="1:46">
      <c r="A714" s="225" t="s">
        <v>1400</v>
      </c>
      <c r="B714" s="244"/>
      <c r="C714" s="193">
        <v>5</v>
      </c>
      <c r="D714" s="129">
        <f>ROUND(B714/C714*100,2)</f>
        <v>0</v>
      </c>
      <c r="E714" s="208"/>
      <c r="F714" s="208"/>
      <c r="G714" s="208"/>
      <c r="H714" s="208"/>
      <c r="I714" s="230">
        <v>2101012</v>
      </c>
      <c r="J714" s="208" t="s">
        <v>1401</v>
      </c>
      <c r="K714" s="208"/>
      <c r="L714" s="208"/>
      <c r="M714" s="208"/>
      <c r="N714" s="208"/>
      <c r="O714" s="208"/>
      <c r="P714" s="208"/>
      <c r="Q714" s="208"/>
      <c r="R714" s="208"/>
      <c r="S714" s="208"/>
      <c r="T714" s="208"/>
      <c r="U714" s="208"/>
      <c r="V714" s="208"/>
      <c r="W714" s="208"/>
      <c r="X714" s="208"/>
      <c r="Y714" s="208"/>
      <c r="Z714" s="208"/>
      <c r="AA714" s="208"/>
      <c r="AB714" s="208"/>
      <c r="AC714" s="208"/>
      <c r="AD714" s="208"/>
      <c r="AE714" s="208"/>
      <c r="AF714" s="208"/>
      <c r="AG714" s="208"/>
      <c r="AH714" s="208"/>
      <c r="AI714" s="208"/>
      <c r="AJ714" s="208"/>
      <c r="AK714" s="208"/>
      <c r="AL714" s="208"/>
      <c r="AM714" s="208"/>
      <c r="AN714" s="208"/>
      <c r="AO714" s="208"/>
      <c r="AP714" s="208"/>
      <c r="AQ714" s="208"/>
      <c r="AR714" s="208"/>
      <c r="AS714" s="208"/>
      <c r="AT714" s="208"/>
    </row>
    <row r="715" s="211" customFormat="1" ht="19.5" customHeight="1" spans="1:46">
      <c r="A715" s="225" t="s">
        <v>1402</v>
      </c>
      <c r="B715" s="244"/>
      <c r="C715" s="193"/>
      <c r="D715" s="129"/>
      <c r="E715" s="208"/>
      <c r="F715" s="208"/>
      <c r="G715" s="208"/>
      <c r="H715" s="208"/>
      <c r="I715" s="230">
        <v>2101014</v>
      </c>
      <c r="J715" s="208" t="s">
        <v>1403</v>
      </c>
      <c r="K715" s="208"/>
      <c r="L715" s="208"/>
      <c r="M715" s="208"/>
      <c r="N715" s="208"/>
      <c r="O715" s="208"/>
      <c r="P715" s="208"/>
      <c r="Q715" s="208"/>
      <c r="R715" s="208"/>
      <c r="S715" s="208"/>
      <c r="T715" s="208"/>
      <c r="U715" s="208"/>
      <c r="V715" s="208"/>
      <c r="W715" s="208"/>
      <c r="X715" s="208"/>
      <c r="Y715" s="208"/>
      <c r="Z715" s="208"/>
      <c r="AA715" s="208"/>
      <c r="AB715" s="208"/>
      <c r="AC715" s="208"/>
      <c r="AD715" s="208"/>
      <c r="AE715" s="208"/>
      <c r="AF715" s="208"/>
      <c r="AG715" s="208"/>
      <c r="AH715" s="208"/>
      <c r="AI715" s="208"/>
      <c r="AJ715" s="208"/>
      <c r="AK715" s="208"/>
      <c r="AL715" s="208"/>
      <c r="AM715" s="208"/>
      <c r="AN715" s="208"/>
      <c r="AO715" s="208"/>
      <c r="AP715" s="208"/>
      <c r="AQ715" s="208"/>
      <c r="AR715" s="208"/>
      <c r="AS715" s="208"/>
      <c r="AT715" s="208"/>
    </row>
    <row r="716" s="211" customFormat="1" ht="19.5" customHeight="1" spans="1:46">
      <c r="A716" s="225" t="s">
        <v>1404</v>
      </c>
      <c r="B716" s="244"/>
      <c r="C716" s="193"/>
      <c r="D716" s="129"/>
      <c r="E716" s="208"/>
      <c r="F716" s="208"/>
      <c r="G716" s="208"/>
      <c r="H716" s="208"/>
      <c r="I716" s="230">
        <v>2101015</v>
      </c>
      <c r="J716" s="208" t="s">
        <v>1405</v>
      </c>
      <c r="K716" s="208"/>
      <c r="L716" s="208"/>
      <c r="M716" s="208"/>
      <c r="N716" s="208"/>
      <c r="O716" s="208"/>
      <c r="P716" s="208"/>
      <c r="Q716" s="208"/>
      <c r="R716" s="208"/>
      <c r="S716" s="208"/>
      <c r="T716" s="208"/>
      <c r="U716" s="208"/>
      <c r="V716" s="208"/>
      <c r="W716" s="208"/>
      <c r="X716" s="208"/>
      <c r="Y716" s="208"/>
      <c r="Z716" s="208"/>
      <c r="AA716" s="208"/>
      <c r="AB716" s="208"/>
      <c r="AC716" s="208"/>
      <c r="AD716" s="208"/>
      <c r="AE716" s="208"/>
      <c r="AF716" s="208"/>
      <c r="AG716" s="208"/>
      <c r="AH716" s="208"/>
      <c r="AI716" s="208"/>
      <c r="AJ716" s="208"/>
      <c r="AK716" s="208"/>
      <c r="AL716" s="208"/>
      <c r="AM716" s="208"/>
      <c r="AN716" s="208"/>
      <c r="AO716" s="208"/>
      <c r="AP716" s="208"/>
      <c r="AQ716" s="208"/>
      <c r="AR716" s="208"/>
      <c r="AS716" s="208"/>
      <c r="AT716" s="208"/>
    </row>
    <row r="717" s="211" customFormat="1" ht="19.5" customHeight="1" spans="1:46">
      <c r="A717" s="225" t="s">
        <v>1406</v>
      </c>
      <c r="B717" s="244">
        <v>60</v>
      </c>
      <c r="C717" s="193"/>
      <c r="D717" s="129" t="e">
        <f>ROUND(B717/C717*100,2)</f>
        <v>#DIV/0!</v>
      </c>
      <c r="E717" s="208"/>
      <c r="F717" s="208"/>
      <c r="G717" s="208"/>
      <c r="H717" s="208"/>
      <c r="I717" s="230">
        <v>2101016</v>
      </c>
      <c r="J717" s="208" t="s">
        <v>1407</v>
      </c>
      <c r="K717" s="208"/>
      <c r="L717" s="208"/>
      <c r="M717" s="208"/>
      <c r="N717" s="208"/>
      <c r="O717" s="208"/>
      <c r="P717" s="208"/>
      <c r="Q717" s="208"/>
      <c r="R717" s="208"/>
      <c r="S717" s="208"/>
      <c r="T717" s="208"/>
      <c r="U717" s="208"/>
      <c r="V717" s="208"/>
      <c r="W717" s="208"/>
      <c r="X717" s="208"/>
      <c r="Y717" s="208"/>
      <c r="Z717" s="208"/>
      <c r="AA717" s="208"/>
      <c r="AB717" s="208"/>
      <c r="AC717" s="208"/>
      <c r="AD717" s="208"/>
      <c r="AE717" s="208"/>
      <c r="AF717" s="208"/>
      <c r="AG717" s="208"/>
      <c r="AH717" s="208"/>
      <c r="AI717" s="208"/>
      <c r="AJ717" s="208"/>
      <c r="AK717" s="208"/>
      <c r="AL717" s="208"/>
      <c r="AM717" s="208"/>
      <c r="AN717" s="208"/>
      <c r="AO717" s="208"/>
      <c r="AP717" s="208"/>
      <c r="AQ717" s="208"/>
      <c r="AR717" s="208"/>
      <c r="AS717" s="208"/>
      <c r="AT717" s="208"/>
    </row>
    <row r="718" s="211" customFormat="1" ht="19.5" customHeight="1" spans="1:46">
      <c r="A718" s="225" t="s">
        <v>192</v>
      </c>
      <c r="B718" s="244"/>
      <c r="C718" s="193"/>
      <c r="D718" s="129"/>
      <c r="E718" s="208"/>
      <c r="F718" s="208"/>
      <c r="G718" s="208"/>
      <c r="H718" s="208"/>
      <c r="I718" s="230">
        <v>2101050</v>
      </c>
      <c r="J718" s="208" t="s">
        <v>1408</v>
      </c>
      <c r="K718" s="208"/>
      <c r="L718" s="208"/>
      <c r="M718" s="208"/>
      <c r="N718" s="208"/>
      <c r="O718" s="208"/>
      <c r="P718" s="208"/>
      <c r="Q718" s="208"/>
      <c r="R718" s="208"/>
      <c r="S718" s="208"/>
      <c r="T718" s="208"/>
      <c r="U718" s="208"/>
      <c r="V718" s="208"/>
      <c r="W718" s="208"/>
      <c r="X718" s="208"/>
      <c r="Y718" s="208"/>
      <c r="Z718" s="208"/>
      <c r="AA718" s="208"/>
      <c r="AB718" s="208"/>
      <c r="AC718" s="208"/>
      <c r="AD718" s="208"/>
      <c r="AE718" s="208"/>
      <c r="AF718" s="208"/>
      <c r="AG718" s="208"/>
      <c r="AH718" s="208"/>
      <c r="AI718" s="208"/>
      <c r="AJ718" s="208"/>
      <c r="AK718" s="208"/>
      <c r="AL718" s="208"/>
      <c r="AM718" s="208"/>
      <c r="AN718" s="208"/>
      <c r="AO718" s="208"/>
      <c r="AP718" s="208"/>
      <c r="AQ718" s="208"/>
      <c r="AR718" s="208"/>
      <c r="AS718" s="208"/>
      <c r="AT718" s="208"/>
    </row>
    <row r="719" s="211" customFormat="1" ht="19.5" customHeight="1" spans="1:46">
      <c r="A719" s="225" t="s">
        <v>1409</v>
      </c>
      <c r="B719" s="244"/>
      <c r="C719" s="193"/>
      <c r="D719" s="129" t="e">
        <f>ROUND(B719/C719*100,2)</f>
        <v>#DIV/0!</v>
      </c>
      <c r="E719" s="208"/>
      <c r="F719" s="208"/>
      <c r="G719" s="208"/>
      <c r="H719" s="208"/>
      <c r="I719" s="230">
        <v>2101099</v>
      </c>
      <c r="J719" s="208" t="s">
        <v>1410</v>
      </c>
      <c r="K719" s="208"/>
      <c r="L719" s="208"/>
      <c r="M719" s="208"/>
      <c r="N719" s="208"/>
      <c r="O719" s="208"/>
      <c r="P719" s="208"/>
      <c r="Q719" s="208"/>
      <c r="R719" s="208"/>
      <c r="S719" s="208"/>
      <c r="T719" s="208"/>
      <c r="U719" s="208"/>
      <c r="V719" s="208"/>
      <c r="W719" s="208"/>
      <c r="X719" s="208"/>
      <c r="Y719" s="208"/>
      <c r="Z719" s="208"/>
      <c r="AA719" s="208"/>
      <c r="AB719" s="208"/>
      <c r="AC719" s="208"/>
      <c r="AD719" s="208"/>
      <c r="AE719" s="208"/>
      <c r="AF719" s="208"/>
      <c r="AG719" s="208"/>
      <c r="AH719" s="208"/>
      <c r="AI719" s="208"/>
      <c r="AJ719" s="208"/>
      <c r="AK719" s="208"/>
      <c r="AL719" s="208"/>
      <c r="AM719" s="208"/>
      <c r="AN719" s="208"/>
      <c r="AO719" s="208"/>
      <c r="AP719" s="208"/>
      <c r="AQ719" s="208"/>
      <c r="AR719" s="208"/>
      <c r="AS719" s="208"/>
      <c r="AT719" s="208"/>
    </row>
    <row r="720" s="211" customFormat="1" ht="19.5" customHeight="1" spans="1:46">
      <c r="A720" s="225" t="s">
        <v>1411</v>
      </c>
      <c r="B720" s="221">
        <v>1516</v>
      </c>
      <c r="C720" s="222">
        <f>SUM(C721:C724)</f>
        <v>1670</v>
      </c>
      <c r="D720" s="129">
        <f>ROUND(B720/C720*100,2)</f>
        <v>90.78</v>
      </c>
      <c r="E720" s="208">
        <f>B720-C720</f>
        <v>-154</v>
      </c>
      <c r="F720" s="208"/>
      <c r="G720" s="208"/>
      <c r="H720" s="208"/>
      <c r="I720" s="230">
        <v>21011</v>
      </c>
      <c r="J720" s="208" t="s">
        <v>1412</v>
      </c>
      <c r="K720" s="208"/>
      <c r="L720" s="208"/>
      <c r="M720" s="208"/>
      <c r="N720" s="208"/>
      <c r="O720" s="208"/>
      <c r="P720" s="208"/>
      <c r="Q720" s="208"/>
      <c r="R720" s="208"/>
      <c r="S720" s="208"/>
      <c r="T720" s="208"/>
      <c r="U720" s="208"/>
      <c r="V720" s="208"/>
      <c r="W720" s="208"/>
      <c r="X720" s="208"/>
      <c r="Y720" s="208"/>
      <c r="Z720" s="208"/>
      <c r="AA720" s="208"/>
      <c r="AB720" s="208"/>
      <c r="AC720" s="208"/>
      <c r="AD720" s="208"/>
      <c r="AE720" s="208"/>
      <c r="AF720" s="208"/>
      <c r="AG720" s="208"/>
      <c r="AH720" s="208"/>
      <c r="AI720" s="208"/>
      <c r="AJ720" s="208"/>
      <c r="AK720" s="208"/>
      <c r="AL720" s="208"/>
      <c r="AM720" s="208"/>
      <c r="AN720" s="208"/>
      <c r="AO720" s="208"/>
      <c r="AP720" s="208"/>
      <c r="AQ720" s="208"/>
      <c r="AR720" s="208"/>
      <c r="AS720" s="208"/>
      <c r="AT720" s="208"/>
    </row>
    <row r="721" s="211" customFormat="1" ht="19.5" customHeight="1" spans="1:46">
      <c r="A721" s="225" t="s">
        <v>1413</v>
      </c>
      <c r="B721" s="244">
        <v>432</v>
      </c>
      <c r="C721" s="193">
        <v>488</v>
      </c>
      <c r="D721" s="129"/>
      <c r="E721" s="208"/>
      <c r="F721" s="208"/>
      <c r="G721" s="208"/>
      <c r="H721" s="208"/>
      <c r="I721" s="230">
        <v>2101101</v>
      </c>
      <c r="J721" s="208" t="s">
        <v>1414</v>
      </c>
      <c r="K721" s="208"/>
      <c r="L721" s="208"/>
      <c r="M721" s="208"/>
      <c r="N721" s="208"/>
      <c r="O721" s="208"/>
      <c r="P721" s="208"/>
      <c r="Q721" s="208"/>
      <c r="R721" s="208"/>
      <c r="S721" s="208"/>
      <c r="T721" s="208"/>
      <c r="U721" s="208"/>
      <c r="V721" s="208"/>
      <c r="W721" s="208"/>
      <c r="X721" s="208"/>
      <c r="Y721" s="208"/>
      <c r="Z721" s="208"/>
      <c r="AA721" s="208"/>
      <c r="AB721" s="208"/>
      <c r="AC721" s="208"/>
      <c r="AD721" s="208"/>
      <c r="AE721" s="208"/>
      <c r="AF721" s="208"/>
      <c r="AG721" s="208"/>
      <c r="AH721" s="208"/>
      <c r="AI721" s="208"/>
      <c r="AJ721" s="208"/>
      <c r="AK721" s="208"/>
      <c r="AL721" s="208"/>
      <c r="AM721" s="208"/>
      <c r="AN721" s="208"/>
      <c r="AO721" s="208"/>
      <c r="AP721" s="208"/>
      <c r="AQ721" s="208"/>
      <c r="AR721" s="208"/>
      <c r="AS721" s="208"/>
      <c r="AT721" s="208"/>
    </row>
    <row r="722" s="211" customFormat="1" ht="19.5" customHeight="1" spans="1:46">
      <c r="A722" s="225" t="s">
        <v>1415</v>
      </c>
      <c r="B722" s="244">
        <v>1084</v>
      </c>
      <c r="C722" s="193">
        <v>932</v>
      </c>
      <c r="D722" s="129"/>
      <c r="E722" s="208"/>
      <c r="F722" s="208"/>
      <c r="G722" s="208"/>
      <c r="H722" s="208"/>
      <c r="I722" s="230">
        <v>2101102</v>
      </c>
      <c r="J722" s="208" t="s">
        <v>1416</v>
      </c>
      <c r="K722" s="208"/>
      <c r="L722" s="208"/>
      <c r="M722" s="208"/>
      <c r="N722" s="208"/>
      <c r="O722" s="208"/>
      <c r="P722" s="208"/>
      <c r="Q722" s="208"/>
      <c r="R722" s="208"/>
      <c r="S722" s="208"/>
      <c r="T722" s="208"/>
      <c r="U722" s="208"/>
      <c r="V722" s="208"/>
      <c r="W722" s="208"/>
      <c r="X722" s="208"/>
      <c r="Y722" s="208"/>
      <c r="Z722" s="208"/>
      <c r="AA722" s="208"/>
      <c r="AB722" s="208"/>
      <c r="AC722" s="208"/>
      <c r="AD722" s="208"/>
      <c r="AE722" s="208"/>
      <c r="AF722" s="208"/>
      <c r="AG722" s="208"/>
      <c r="AH722" s="208"/>
      <c r="AI722" s="208"/>
      <c r="AJ722" s="208"/>
      <c r="AK722" s="208"/>
      <c r="AL722" s="208"/>
      <c r="AM722" s="208"/>
      <c r="AN722" s="208"/>
      <c r="AO722" s="208"/>
      <c r="AP722" s="208"/>
      <c r="AQ722" s="208"/>
      <c r="AR722" s="208"/>
      <c r="AS722" s="208"/>
      <c r="AT722" s="208"/>
    </row>
    <row r="723" s="211" customFormat="1" ht="19.5" customHeight="1" spans="1:46">
      <c r="A723" s="225" t="s">
        <v>1417</v>
      </c>
      <c r="B723" s="244"/>
      <c r="C723" s="193"/>
      <c r="D723" s="129"/>
      <c r="E723" s="208"/>
      <c r="F723" s="208"/>
      <c r="G723" s="208"/>
      <c r="H723" s="208"/>
      <c r="I723" s="230">
        <v>2101103</v>
      </c>
      <c r="J723" s="208" t="s">
        <v>1418</v>
      </c>
      <c r="K723" s="208"/>
      <c r="L723" s="208"/>
      <c r="M723" s="208"/>
      <c r="N723" s="208"/>
      <c r="O723" s="208"/>
      <c r="P723" s="208"/>
      <c r="Q723" s="208"/>
      <c r="R723" s="208"/>
      <c r="S723" s="208"/>
      <c r="T723" s="208"/>
      <c r="U723" s="208"/>
      <c r="V723" s="208"/>
      <c r="W723" s="208"/>
      <c r="X723" s="208"/>
      <c r="Y723" s="208"/>
      <c r="Z723" s="208"/>
      <c r="AA723" s="208"/>
      <c r="AB723" s="208"/>
      <c r="AC723" s="208"/>
      <c r="AD723" s="208"/>
      <c r="AE723" s="208"/>
      <c r="AF723" s="208"/>
      <c r="AG723" s="208"/>
      <c r="AH723" s="208"/>
      <c r="AI723" s="208"/>
      <c r="AJ723" s="208"/>
      <c r="AK723" s="208"/>
      <c r="AL723" s="208"/>
      <c r="AM723" s="208"/>
      <c r="AN723" s="208"/>
      <c r="AO723" s="208"/>
      <c r="AP723" s="208"/>
      <c r="AQ723" s="208"/>
      <c r="AR723" s="208"/>
      <c r="AS723" s="208"/>
      <c r="AT723" s="208"/>
    </row>
    <row r="724" s="211" customFormat="1" ht="19.5" customHeight="1" spans="1:46">
      <c r="A724" s="225" t="s">
        <v>1419</v>
      </c>
      <c r="B724" s="244"/>
      <c r="C724" s="193">
        <v>250</v>
      </c>
      <c r="D724" s="129">
        <f>ROUND(B724/C724*100,2)</f>
        <v>0</v>
      </c>
      <c r="E724" s="208"/>
      <c r="F724" s="208"/>
      <c r="G724" s="208"/>
      <c r="H724" s="208"/>
      <c r="I724" s="230">
        <v>2101199</v>
      </c>
      <c r="J724" s="208" t="s">
        <v>1420</v>
      </c>
      <c r="K724" s="208"/>
      <c r="L724" s="208"/>
      <c r="M724" s="208"/>
      <c r="N724" s="208"/>
      <c r="O724" s="208"/>
      <c r="P724" s="208"/>
      <c r="Q724" s="208"/>
      <c r="R724" s="208"/>
      <c r="S724" s="208"/>
      <c r="T724" s="208"/>
      <c r="U724" s="208"/>
      <c r="V724" s="208"/>
      <c r="W724" s="208"/>
      <c r="X724" s="208"/>
      <c r="Y724" s="208"/>
      <c r="Z724" s="208"/>
      <c r="AA724" s="208"/>
      <c r="AB724" s="208"/>
      <c r="AC724" s="208"/>
      <c r="AD724" s="208"/>
      <c r="AE724" s="208"/>
      <c r="AF724" s="208"/>
      <c r="AG724" s="208"/>
      <c r="AH724" s="208"/>
      <c r="AI724" s="208"/>
      <c r="AJ724" s="208"/>
      <c r="AK724" s="208"/>
      <c r="AL724" s="208"/>
      <c r="AM724" s="208"/>
      <c r="AN724" s="208"/>
      <c r="AO724" s="208"/>
      <c r="AP724" s="208"/>
      <c r="AQ724" s="208"/>
      <c r="AR724" s="208"/>
      <c r="AS724" s="208"/>
      <c r="AT724" s="208"/>
    </row>
    <row r="725" s="211" customFormat="1" ht="19.5" customHeight="1" spans="1:46">
      <c r="A725" s="225" t="s">
        <v>1421</v>
      </c>
      <c r="B725" s="221">
        <v>1700</v>
      </c>
      <c r="C725" s="222">
        <f>SUM(C726:C730)</f>
        <v>6005</v>
      </c>
      <c r="D725" s="129">
        <f>ROUND(B725/C725*100,2)</f>
        <v>28.31</v>
      </c>
      <c r="E725" s="208">
        <f>B725-C725</f>
        <v>-4305</v>
      </c>
      <c r="F725" s="208"/>
      <c r="G725" s="208"/>
      <c r="H725" s="208"/>
      <c r="I725" s="230">
        <v>21012</v>
      </c>
      <c r="J725" s="208" t="s">
        <v>1422</v>
      </c>
      <c r="K725" s="208"/>
      <c r="L725" s="208"/>
      <c r="M725" s="208"/>
      <c r="N725" s="208"/>
      <c r="O725" s="208"/>
      <c r="P725" s="208"/>
      <c r="Q725" s="208"/>
      <c r="R725" s="208"/>
      <c r="S725" s="208"/>
      <c r="T725" s="208"/>
      <c r="U725" s="208"/>
      <c r="V725" s="208"/>
      <c r="W725" s="208"/>
      <c r="X725" s="208"/>
      <c r="Y725" s="208"/>
      <c r="Z725" s="208"/>
      <c r="AA725" s="208"/>
      <c r="AB725" s="208"/>
      <c r="AC725" s="208"/>
      <c r="AD725" s="208"/>
      <c r="AE725" s="208"/>
      <c r="AF725" s="208"/>
      <c r="AG725" s="208"/>
      <c r="AH725" s="208"/>
      <c r="AI725" s="208"/>
      <c r="AJ725" s="208"/>
      <c r="AK725" s="208"/>
      <c r="AL725" s="208"/>
      <c r="AM725" s="208"/>
      <c r="AN725" s="208"/>
      <c r="AO725" s="208"/>
      <c r="AP725" s="208"/>
      <c r="AQ725" s="208"/>
      <c r="AR725" s="208"/>
      <c r="AS725" s="208"/>
      <c r="AT725" s="208"/>
    </row>
    <row r="726" s="211" customFormat="1" ht="19.5" customHeight="1" spans="1:46">
      <c r="A726" s="225" t="s">
        <v>1423</v>
      </c>
      <c r="B726" s="244"/>
      <c r="C726" s="193"/>
      <c r="D726" s="129"/>
      <c r="E726" s="208"/>
      <c r="F726" s="208"/>
      <c r="G726" s="208"/>
      <c r="H726" s="208"/>
      <c r="I726" s="230">
        <v>2101201</v>
      </c>
      <c r="J726" s="208" t="s">
        <v>1424</v>
      </c>
      <c r="K726" s="208"/>
      <c r="L726" s="208"/>
      <c r="M726" s="208"/>
      <c r="N726" s="208"/>
      <c r="O726" s="208"/>
      <c r="P726" s="208"/>
      <c r="Q726" s="208"/>
      <c r="R726" s="208"/>
      <c r="S726" s="208"/>
      <c r="T726" s="208"/>
      <c r="U726" s="208"/>
      <c r="V726" s="208"/>
      <c r="W726" s="208"/>
      <c r="X726" s="208"/>
      <c r="Y726" s="208"/>
      <c r="Z726" s="208"/>
      <c r="AA726" s="208"/>
      <c r="AB726" s="208"/>
      <c r="AC726" s="208"/>
      <c r="AD726" s="208"/>
      <c r="AE726" s="208"/>
      <c r="AF726" s="208"/>
      <c r="AG726" s="208"/>
      <c r="AH726" s="208"/>
      <c r="AI726" s="208"/>
      <c r="AJ726" s="208"/>
      <c r="AK726" s="208"/>
      <c r="AL726" s="208"/>
      <c r="AM726" s="208"/>
      <c r="AN726" s="208"/>
      <c r="AO726" s="208"/>
      <c r="AP726" s="208"/>
      <c r="AQ726" s="208"/>
      <c r="AR726" s="208"/>
      <c r="AS726" s="208"/>
      <c r="AT726" s="208"/>
    </row>
    <row r="727" s="211" customFormat="1" ht="19.5" customHeight="1" spans="1:46">
      <c r="A727" s="225" t="s">
        <v>1425</v>
      </c>
      <c r="B727" s="244"/>
      <c r="C727" s="193"/>
      <c r="D727" s="129"/>
      <c r="E727" s="208"/>
      <c r="F727" s="208"/>
      <c r="G727" s="208"/>
      <c r="H727" s="208"/>
      <c r="I727" s="230">
        <v>2101202</v>
      </c>
      <c r="J727" s="208" t="s">
        <v>1426</v>
      </c>
      <c r="K727" s="208"/>
      <c r="L727" s="208"/>
      <c r="M727" s="208"/>
      <c r="N727" s="208"/>
      <c r="O727" s="208"/>
      <c r="P727" s="208"/>
      <c r="Q727" s="208"/>
      <c r="R727" s="208"/>
      <c r="S727" s="208"/>
      <c r="T727" s="208"/>
      <c r="U727" s="208"/>
      <c r="V727" s="208"/>
      <c r="W727" s="208"/>
      <c r="X727" s="208"/>
      <c r="Y727" s="208"/>
      <c r="Z727" s="208"/>
      <c r="AA727" s="208"/>
      <c r="AB727" s="208"/>
      <c r="AC727" s="208"/>
      <c r="AD727" s="208"/>
      <c r="AE727" s="208"/>
      <c r="AF727" s="208"/>
      <c r="AG727" s="208"/>
      <c r="AH727" s="208"/>
      <c r="AI727" s="208"/>
      <c r="AJ727" s="208"/>
      <c r="AK727" s="208"/>
      <c r="AL727" s="208"/>
      <c r="AM727" s="208"/>
      <c r="AN727" s="208"/>
      <c r="AO727" s="208"/>
      <c r="AP727" s="208"/>
      <c r="AQ727" s="208"/>
      <c r="AR727" s="208"/>
      <c r="AS727" s="208"/>
      <c r="AT727" s="208"/>
    </row>
    <row r="728" s="211" customFormat="1" ht="19.5" customHeight="1" spans="1:46">
      <c r="A728" s="225" t="s">
        <v>1427</v>
      </c>
      <c r="B728" s="244">
        <v>1700</v>
      </c>
      <c r="C728" s="193">
        <v>6005</v>
      </c>
      <c r="D728" s="129">
        <f>ROUND(B728/C728*100,2)</f>
        <v>28.31</v>
      </c>
      <c r="E728" s="208"/>
      <c r="F728" s="208"/>
      <c r="G728" s="208"/>
      <c r="H728" s="208"/>
      <c r="I728" s="230">
        <v>2101203</v>
      </c>
      <c r="J728" s="208" t="s">
        <v>1428</v>
      </c>
      <c r="K728" s="208"/>
      <c r="L728" s="208"/>
      <c r="M728" s="208"/>
      <c r="N728" s="208"/>
      <c r="O728" s="208"/>
      <c r="P728" s="208"/>
      <c r="Q728" s="208"/>
      <c r="R728" s="208"/>
      <c r="S728" s="208"/>
      <c r="T728" s="208"/>
      <c r="U728" s="208"/>
      <c r="V728" s="208"/>
      <c r="W728" s="208"/>
      <c r="X728" s="208"/>
      <c r="Y728" s="208"/>
      <c r="Z728" s="208"/>
      <c r="AA728" s="208"/>
      <c r="AB728" s="208"/>
      <c r="AC728" s="208"/>
      <c r="AD728" s="208"/>
      <c r="AE728" s="208"/>
      <c r="AF728" s="208"/>
      <c r="AG728" s="208"/>
      <c r="AH728" s="208"/>
      <c r="AI728" s="208"/>
      <c r="AJ728" s="208"/>
      <c r="AK728" s="208"/>
      <c r="AL728" s="208"/>
      <c r="AM728" s="208"/>
      <c r="AN728" s="208"/>
      <c r="AO728" s="208"/>
      <c r="AP728" s="208"/>
      <c r="AQ728" s="208"/>
      <c r="AR728" s="208"/>
      <c r="AS728" s="208"/>
      <c r="AT728" s="208"/>
    </row>
    <row r="729" s="211" customFormat="1" ht="19.5" customHeight="1" spans="1:46">
      <c r="A729" s="225" t="s">
        <v>1429</v>
      </c>
      <c r="B729" s="244"/>
      <c r="C729" s="193"/>
      <c r="D729" s="129"/>
      <c r="E729" s="208"/>
      <c r="F729" s="208"/>
      <c r="G729" s="208"/>
      <c r="H729" s="208"/>
      <c r="I729" s="230">
        <v>2101204</v>
      </c>
      <c r="J729" s="208" t="s">
        <v>1430</v>
      </c>
      <c r="K729" s="208"/>
      <c r="L729" s="208"/>
      <c r="M729" s="208"/>
      <c r="N729" s="208"/>
      <c r="O729" s="208"/>
      <c r="P729" s="208"/>
      <c r="Q729" s="208"/>
      <c r="R729" s="208"/>
      <c r="S729" s="208"/>
      <c r="T729" s="208"/>
      <c r="U729" s="208"/>
      <c r="V729" s="208"/>
      <c r="W729" s="208"/>
      <c r="X729" s="208"/>
      <c r="Y729" s="208"/>
      <c r="Z729" s="208"/>
      <c r="AA729" s="208"/>
      <c r="AB729" s="208"/>
      <c r="AC729" s="208"/>
      <c r="AD729" s="208"/>
      <c r="AE729" s="208"/>
      <c r="AF729" s="208"/>
      <c r="AG729" s="208"/>
      <c r="AH729" s="208"/>
      <c r="AI729" s="208"/>
      <c r="AJ729" s="208"/>
      <c r="AK729" s="208"/>
      <c r="AL729" s="208"/>
      <c r="AM729" s="208"/>
      <c r="AN729" s="208"/>
      <c r="AO729" s="208"/>
      <c r="AP729" s="208"/>
      <c r="AQ729" s="208"/>
      <c r="AR729" s="208"/>
      <c r="AS729" s="208"/>
      <c r="AT729" s="208"/>
    </row>
    <row r="730" s="211" customFormat="1" ht="19.5" customHeight="1" spans="1:46">
      <c r="A730" s="225" t="s">
        <v>1431</v>
      </c>
      <c r="B730" s="244"/>
      <c r="C730" s="193"/>
      <c r="D730" s="129"/>
      <c r="E730" s="208"/>
      <c r="F730" s="208"/>
      <c r="G730" s="208"/>
      <c r="H730" s="208"/>
      <c r="I730" s="230">
        <v>2101299</v>
      </c>
      <c r="J730" s="208" t="s">
        <v>1432</v>
      </c>
      <c r="K730" s="208"/>
      <c r="L730" s="208"/>
      <c r="M730" s="208"/>
      <c r="N730" s="208"/>
      <c r="O730" s="208"/>
      <c r="P730" s="208"/>
      <c r="Q730" s="208"/>
      <c r="R730" s="208"/>
      <c r="S730" s="208"/>
      <c r="T730" s="208"/>
      <c r="U730" s="208"/>
      <c r="V730" s="208"/>
      <c r="W730" s="208"/>
      <c r="X730" s="208"/>
      <c r="Y730" s="208"/>
      <c r="Z730" s="208"/>
      <c r="AA730" s="208"/>
      <c r="AB730" s="208"/>
      <c r="AC730" s="208"/>
      <c r="AD730" s="208"/>
      <c r="AE730" s="208"/>
      <c r="AF730" s="208"/>
      <c r="AG730" s="208"/>
      <c r="AH730" s="208"/>
      <c r="AI730" s="208"/>
      <c r="AJ730" s="208"/>
      <c r="AK730" s="208"/>
      <c r="AL730" s="208"/>
      <c r="AM730" s="208"/>
      <c r="AN730" s="208"/>
      <c r="AO730" s="208"/>
      <c r="AP730" s="208"/>
      <c r="AQ730" s="208"/>
      <c r="AR730" s="208"/>
      <c r="AS730" s="208"/>
      <c r="AT730" s="208"/>
    </row>
    <row r="731" s="211" customFormat="1" ht="19.5" customHeight="1" spans="1:46">
      <c r="A731" s="225" t="s">
        <v>1433</v>
      </c>
      <c r="B731" s="221">
        <v>98</v>
      </c>
      <c r="C731" s="222">
        <f>SUM(C732:C734)</f>
        <v>476</v>
      </c>
      <c r="D731" s="129">
        <f>ROUND(B731/C731*100,2)</f>
        <v>20.59</v>
      </c>
      <c r="E731" s="208">
        <f>B731-C731</f>
        <v>-378</v>
      </c>
      <c r="F731" s="208"/>
      <c r="G731" s="208"/>
      <c r="H731" s="208"/>
      <c r="I731" s="230">
        <v>21013</v>
      </c>
      <c r="J731" s="208" t="s">
        <v>1434</v>
      </c>
      <c r="K731" s="208"/>
      <c r="L731" s="208"/>
      <c r="M731" s="208"/>
      <c r="N731" s="208"/>
      <c r="O731" s="208"/>
      <c r="P731" s="208"/>
      <c r="Q731" s="208"/>
      <c r="R731" s="208"/>
      <c r="S731" s="208"/>
      <c r="T731" s="208"/>
      <c r="U731" s="208"/>
      <c r="V731" s="208"/>
      <c r="W731" s="208"/>
      <c r="X731" s="208"/>
      <c r="Y731" s="208"/>
      <c r="Z731" s="208"/>
      <c r="AA731" s="208"/>
      <c r="AB731" s="208"/>
      <c r="AC731" s="208"/>
      <c r="AD731" s="208"/>
      <c r="AE731" s="208"/>
      <c r="AF731" s="208"/>
      <c r="AG731" s="208"/>
      <c r="AH731" s="208"/>
      <c r="AI731" s="208"/>
      <c r="AJ731" s="208"/>
      <c r="AK731" s="208"/>
      <c r="AL731" s="208"/>
      <c r="AM731" s="208"/>
      <c r="AN731" s="208"/>
      <c r="AO731" s="208"/>
      <c r="AP731" s="208"/>
      <c r="AQ731" s="208"/>
      <c r="AR731" s="208"/>
      <c r="AS731" s="208"/>
      <c r="AT731" s="208"/>
    </row>
    <row r="732" s="211" customFormat="1" ht="19.5" customHeight="1" spans="1:46">
      <c r="A732" s="225" t="s">
        <v>1435</v>
      </c>
      <c r="B732" s="244">
        <v>98</v>
      </c>
      <c r="C732" s="193">
        <v>476</v>
      </c>
      <c r="D732" s="129">
        <f>ROUND(B732/C732*100,2)</f>
        <v>20.59</v>
      </c>
      <c r="E732" s="208"/>
      <c r="F732" s="208"/>
      <c r="G732" s="208"/>
      <c r="H732" s="208"/>
      <c r="I732" s="230">
        <v>2101301</v>
      </c>
      <c r="J732" s="208" t="s">
        <v>1436</v>
      </c>
      <c r="K732" s="208"/>
      <c r="L732" s="208"/>
      <c r="M732" s="208"/>
      <c r="N732" s="208"/>
      <c r="O732" s="208"/>
      <c r="P732" s="208"/>
      <c r="Q732" s="208"/>
      <c r="R732" s="208"/>
      <c r="S732" s="208"/>
      <c r="T732" s="208"/>
      <c r="U732" s="208"/>
      <c r="V732" s="208"/>
      <c r="W732" s="208"/>
      <c r="X732" s="208"/>
      <c r="Y732" s="208"/>
      <c r="Z732" s="208"/>
      <c r="AA732" s="208"/>
      <c r="AB732" s="208"/>
      <c r="AC732" s="208"/>
      <c r="AD732" s="208"/>
      <c r="AE732" s="208"/>
      <c r="AF732" s="208"/>
      <c r="AG732" s="208"/>
      <c r="AH732" s="208"/>
      <c r="AI732" s="208"/>
      <c r="AJ732" s="208"/>
      <c r="AK732" s="208"/>
      <c r="AL732" s="208"/>
      <c r="AM732" s="208"/>
      <c r="AN732" s="208"/>
      <c r="AO732" s="208"/>
      <c r="AP732" s="208"/>
      <c r="AQ732" s="208"/>
      <c r="AR732" s="208"/>
      <c r="AS732" s="208"/>
      <c r="AT732" s="208"/>
    </row>
    <row r="733" s="211" customFormat="1" ht="19.5" customHeight="1" spans="1:46">
      <c r="A733" s="225" t="s">
        <v>1437</v>
      </c>
      <c r="B733" s="244"/>
      <c r="C733" s="193"/>
      <c r="D733" s="129"/>
      <c r="E733" s="208"/>
      <c r="F733" s="208"/>
      <c r="G733" s="208"/>
      <c r="H733" s="208"/>
      <c r="I733" s="230">
        <v>2101302</v>
      </c>
      <c r="J733" s="208" t="s">
        <v>1438</v>
      </c>
      <c r="K733" s="208"/>
      <c r="L733" s="208"/>
      <c r="M733" s="208"/>
      <c r="N733" s="208"/>
      <c r="O733" s="208"/>
      <c r="P733" s="208"/>
      <c r="Q733" s="208"/>
      <c r="R733" s="208"/>
      <c r="S733" s="208"/>
      <c r="T733" s="208"/>
      <c r="U733" s="208"/>
      <c r="V733" s="208"/>
      <c r="W733" s="208"/>
      <c r="X733" s="208"/>
      <c r="Y733" s="208"/>
      <c r="Z733" s="208"/>
      <c r="AA733" s="208"/>
      <c r="AB733" s="208"/>
      <c r="AC733" s="208"/>
      <c r="AD733" s="208"/>
      <c r="AE733" s="208"/>
      <c r="AF733" s="208"/>
      <c r="AG733" s="208"/>
      <c r="AH733" s="208"/>
      <c r="AI733" s="208"/>
      <c r="AJ733" s="208"/>
      <c r="AK733" s="208"/>
      <c r="AL733" s="208"/>
      <c r="AM733" s="208"/>
      <c r="AN733" s="208"/>
      <c r="AO733" s="208"/>
      <c r="AP733" s="208"/>
      <c r="AQ733" s="208"/>
      <c r="AR733" s="208"/>
      <c r="AS733" s="208"/>
      <c r="AT733" s="208"/>
    </row>
    <row r="734" s="211" customFormat="1" ht="19.5" customHeight="1" spans="1:46">
      <c r="A734" s="225" t="s">
        <v>1439</v>
      </c>
      <c r="B734" s="244"/>
      <c r="C734" s="193"/>
      <c r="D734" s="129"/>
      <c r="E734" s="208"/>
      <c r="F734" s="208"/>
      <c r="G734" s="208"/>
      <c r="H734" s="208"/>
      <c r="I734" s="230">
        <v>2101399</v>
      </c>
      <c r="J734" s="208" t="s">
        <v>1440</v>
      </c>
      <c r="K734" s="208"/>
      <c r="L734" s="208"/>
      <c r="M734" s="208"/>
      <c r="N734" s="208"/>
      <c r="O734" s="208"/>
      <c r="P734" s="208"/>
      <c r="Q734" s="208"/>
      <c r="R734" s="208"/>
      <c r="S734" s="208"/>
      <c r="T734" s="208"/>
      <c r="U734" s="208"/>
      <c r="V734" s="208"/>
      <c r="W734" s="208"/>
      <c r="X734" s="208"/>
      <c r="Y734" s="208"/>
      <c r="Z734" s="208"/>
      <c r="AA734" s="208"/>
      <c r="AB734" s="208"/>
      <c r="AC734" s="208"/>
      <c r="AD734" s="208"/>
      <c r="AE734" s="208"/>
      <c r="AF734" s="208"/>
      <c r="AG734" s="208"/>
      <c r="AH734" s="208"/>
      <c r="AI734" s="208"/>
      <c r="AJ734" s="208"/>
      <c r="AK734" s="208"/>
      <c r="AL734" s="208"/>
      <c r="AM734" s="208"/>
      <c r="AN734" s="208"/>
      <c r="AO734" s="208"/>
      <c r="AP734" s="208"/>
      <c r="AQ734" s="208"/>
      <c r="AR734" s="208"/>
      <c r="AS734" s="208"/>
      <c r="AT734" s="208"/>
    </row>
    <row r="735" s="211" customFormat="1" ht="19.5" customHeight="1" spans="1:46">
      <c r="A735" s="225" t="s">
        <v>1441</v>
      </c>
      <c r="B735" s="221"/>
      <c r="C735" s="222">
        <f>SUM(C736:C737)</f>
        <v>35</v>
      </c>
      <c r="D735" s="129">
        <f>ROUND(B735/C735*100,2)</f>
        <v>0</v>
      </c>
      <c r="E735" s="208">
        <f>B735-C735</f>
        <v>-35</v>
      </c>
      <c r="F735" s="208"/>
      <c r="G735" s="208"/>
      <c r="H735" s="208"/>
      <c r="I735" s="230">
        <v>21014</v>
      </c>
      <c r="J735" s="208" t="s">
        <v>1442</v>
      </c>
      <c r="K735" s="208"/>
      <c r="L735" s="208"/>
      <c r="M735" s="208"/>
      <c r="N735" s="208"/>
      <c r="O735" s="208"/>
      <c r="P735" s="208"/>
      <c r="Q735" s="208"/>
      <c r="R735" s="208"/>
      <c r="S735" s="208"/>
      <c r="T735" s="208"/>
      <c r="U735" s="208"/>
      <c r="V735" s="208"/>
      <c r="W735" s="208"/>
      <c r="X735" s="208"/>
      <c r="Y735" s="208"/>
      <c r="Z735" s="208"/>
      <c r="AA735" s="208"/>
      <c r="AB735" s="208"/>
      <c r="AC735" s="208"/>
      <c r="AD735" s="208"/>
      <c r="AE735" s="208"/>
      <c r="AF735" s="208"/>
      <c r="AG735" s="208"/>
      <c r="AH735" s="208"/>
      <c r="AI735" s="208"/>
      <c r="AJ735" s="208"/>
      <c r="AK735" s="208"/>
      <c r="AL735" s="208"/>
      <c r="AM735" s="208"/>
      <c r="AN735" s="208"/>
      <c r="AO735" s="208"/>
      <c r="AP735" s="208"/>
      <c r="AQ735" s="208"/>
      <c r="AR735" s="208"/>
      <c r="AS735" s="208"/>
      <c r="AT735" s="208"/>
    </row>
    <row r="736" s="211" customFormat="1" ht="19.5" customHeight="1" spans="1:46">
      <c r="A736" s="225" t="s">
        <v>1443</v>
      </c>
      <c r="B736" s="244"/>
      <c r="C736" s="193">
        <v>35</v>
      </c>
      <c r="D736" s="129">
        <f>ROUND(B736/C736*100,2)</f>
        <v>0</v>
      </c>
      <c r="E736" s="208"/>
      <c r="F736" s="208"/>
      <c r="G736" s="208"/>
      <c r="H736" s="208"/>
      <c r="I736" s="230">
        <v>2101401</v>
      </c>
      <c r="J736" s="208" t="s">
        <v>1444</v>
      </c>
      <c r="K736" s="208"/>
      <c r="L736" s="208"/>
      <c r="M736" s="208"/>
      <c r="N736" s="208"/>
      <c r="O736" s="208"/>
      <c r="P736" s="208"/>
      <c r="Q736" s="208"/>
      <c r="R736" s="208"/>
      <c r="S736" s="208"/>
      <c r="T736" s="208"/>
      <c r="U736" s="208"/>
      <c r="V736" s="208"/>
      <c r="W736" s="208"/>
      <c r="X736" s="208"/>
      <c r="Y736" s="208"/>
      <c r="Z736" s="208"/>
      <c r="AA736" s="208"/>
      <c r="AB736" s="208"/>
      <c r="AC736" s="208"/>
      <c r="AD736" s="208"/>
      <c r="AE736" s="208"/>
      <c r="AF736" s="208"/>
      <c r="AG736" s="208"/>
      <c r="AH736" s="208"/>
      <c r="AI736" s="208"/>
      <c r="AJ736" s="208"/>
      <c r="AK736" s="208"/>
      <c r="AL736" s="208"/>
      <c r="AM736" s="208"/>
      <c r="AN736" s="208"/>
      <c r="AO736" s="208"/>
      <c r="AP736" s="208"/>
      <c r="AQ736" s="208"/>
      <c r="AR736" s="208"/>
      <c r="AS736" s="208"/>
      <c r="AT736" s="208"/>
    </row>
    <row r="737" s="211" customFormat="1" ht="19.5" customHeight="1" spans="1:46">
      <c r="A737" s="225" t="s">
        <v>1445</v>
      </c>
      <c r="B737" s="244"/>
      <c r="C737" s="193"/>
      <c r="D737" s="129"/>
      <c r="E737" s="208"/>
      <c r="F737" s="208"/>
      <c r="G737" s="208"/>
      <c r="H737" s="208"/>
      <c r="I737" s="230">
        <v>2101499</v>
      </c>
      <c r="J737" s="208" t="s">
        <v>1446</v>
      </c>
      <c r="K737" s="208"/>
      <c r="L737" s="208"/>
      <c r="M737" s="208"/>
      <c r="N737" s="208"/>
      <c r="O737" s="208"/>
      <c r="P737" s="208"/>
      <c r="Q737" s="208"/>
      <c r="R737" s="208"/>
      <c r="S737" s="208"/>
      <c r="T737" s="208"/>
      <c r="U737" s="208"/>
      <c r="V737" s="208"/>
      <c r="W737" s="208"/>
      <c r="X737" s="208"/>
      <c r="Y737" s="208"/>
      <c r="Z737" s="208"/>
      <c r="AA737" s="208"/>
      <c r="AB737" s="208"/>
      <c r="AC737" s="208"/>
      <c r="AD737" s="208"/>
      <c r="AE737" s="208"/>
      <c r="AF737" s="208"/>
      <c r="AG737" s="208"/>
      <c r="AH737" s="208"/>
      <c r="AI737" s="208"/>
      <c r="AJ737" s="208"/>
      <c r="AK737" s="208"/>
      <c r="AL737" s="208"/>
      <c r="AM737" s="208"/>
      <c r="AN737" s="208"/>
      <c r="AO737" s="208"/>
      <c r="AP737" s="208"/>
      <c r="AQ737" s="208"/>
      <c r="AR737" s="208"/>
      <c r="AS737" s="208"/>
      <c r="AT737" s="208"/>
    </row>
    <row r="738" s="211" customFormat="1" ht="19.5" customHeight="1" spans="1:46">
      <c r="A738" s="225" t="s">
        <v>1447</v>
      </c>
      <c r="B738" s="237">
        <v>80</v>
      </c>
      <c r="C738" s="198">
        <v>40</v>
      </c>
      <c r="D738" s="129">
        <f>ROUND(B738/C738*100,2)</f>
        <v>200</v>
      </c>
      <c r="E738" s="208"/>
      <c r="F738" s="208"/>
      <c r="G738" s="208"/>
      <c r="H738" s="208"/>
      <c r="I738" s="230">
        <v>2109901</v>
      </c>
      <c r="J738" s="208" t="s">
        <v>1448</v>
      </c>
      <c r="K738" s="208"/>
      <c r="L738" s="208"/>
      <c r="M738" s="208"/>
      <c r="N738" s="208"/>
      <c r="O738" s="208"/>
      <c r="P738" s="208"/>
      <c r="Q738" s="208"/>
      <c r="R738" s="208"/>
      <c r="S738" s="208"/>
      <c r="T738" s="208"/>
      <c r="U738" s="208"/>
      <c r="V738" s="208"/>
      <c r="W738" s="208"/>
      <c r="X738" s="208"/>
      <c r="Y738" s="208"/>
      <c r="Z738" s="208"/>
      <c r="AA738" s="208"/>
      <c r="AB738" s="208"/>
      <c r="AC738" s="208"/>
      <c r="AD738" s="208"/>
      <c r="AE738" s="208"/>
      <c r="AF738" s="208"/>
      <c r="AG738" s="208"/>
      <c r="AH738" s="208"/>
      <c r="AI738" s="208"/>
      <c r="AJ738" s="208"/>
      <c r="AK738" s="208"/>
      <c r="AL738" s="208"/>
      <c r="AM738" s="208"/>
      <c r="AN738" s="208"/>
      <c r="AO738" s="208"/>
      <c r="AP738" s="208"/>
      <c r="AQ738" s="208"/>
      <c r="AR738" s="208"/>
      <c r="AS738" s="208"/>
      <c r="AT738" s="208"/>
    </row>
    <row r="739" s="211" customFormat="1" ht="19.5" customHeight="1" spans="1:46">
      <c r="A739" s="225" t="s">
        <v>114</v>
      </c>
      <c r="B739" s="218">
        <v>2671</v>
      </c>
      <c r="C739" s="219">
        <f>SUM(C740,C749,C753,C761,C767,C773,C779,C782,C785:C787,C793:C795,C810)</f>
        <v>2900</v>
      </c>
      <c r="D739" s="129">
        <f>ROUND(B739/C739*100,2)</f>
        <v>92.1</v>
      </c>
      <c r="E739" s="208">
        <v>4059</v>
      </c>
      <c r="F739" s="208">
        <f>B739-E739</f>
        <v>-1388</v>
      </c>
      <c r="G739" s="208">
        <v>3067</v>
      </c>
      <c r="H739" s="208">
        <f>C739-G739</f>
        <v>-167</v>
      </c>
      <c r="I739" s="245">
        <v>211</v>
      </c>
      <c r="J739" s="211" t="s">
        <v>1449</v>
      </c>
      <c r="K739" s="208"/>
      <c r="L739" s="208"/>
      <c r="M739" s="208"/>
      <c r="N739" s="208"/>
      <c r="O739" s="208"/>
      <c r="P739" s="208"/>
      <c r="Q739" s="208"/>
      <c r="R739" s="208"/>
      <c r="S739" s="208"/>
      <c r="T739" s="208"/>
      <c r="U739" s="208"/>
      <c r="V739" s="208"/>
      <c r="W739" s="208"/>
      <c r="X739" s="208"/>
      <c r="Y739" s="208"/>
      <c r="Z739" s="208"/>
      <c r="AA739" s="208"/>
      <c r="AB739" s="208"/>
      <c r="AC739" s="208"/>
      <c r="AD739" s="208"/>
      <c r="AE739" s="208"/>
      <c r="AF739" s="208"/>
      <c r="AG739" s="208"/>
      <c r="AH739" s="208"/>
      <c r="AI739" s="208"/>
      <c r="AJ739" s="208"/>
      <c r="AK739" s="208"/>
      <c r="AL739" s="208"/>
      <c r="AM739" s="208"/>
      <c r="AN739" s="208"/>
      <c r="AO739" s="208"/>
      <c r="AP739" s="208"/>
      <c r="AQ739" s="208"/>
      <c r="AR739" s="208"/>
      <c r="AS739" s="208"/>
      <c r="AT739" s="208"/>
    </row>
    <row r="740" s="211" customFormat="1" ht="19.5" customHeight="1" spans="1:46">
      <c r="A740" s="225" t="s">
        <v>1450</v>
      </c>
      <c r="B740" s="221">
        <v>223</v>
      </c>
      <c r="C740" s="222">
        <f>SUM(C741:C748)</f>
        <v>179</v>
      </c>
      <c r="D740" s="129">
        <f>ROUND(B740/C740*100,2)</f>
        <v>124.58</v>
      </c>
      <c r="E740" s="208">
        <f>B740-C740</f>
        <v>44</v>
      </c>
      <c r="F740" s="208"/>
      <c r="G740" s="208"/>
      <c r="H740" s="208"/>
      <c r="I740" s="245">
        <v>21101</v>
      </c>
      <c r="J740" s="211" t="s">
        <v>1451</v>
      </c>
      <c r="K740" s="208"/>
      <c r="L740" s="208"/>
      <c r="M740" s="208"/>
      <c r="N740" s="208"/>
      <c r="O740" s="208"/>
      <c r="P740" s="208"/>
      <c r="Q740" s="208"/>
      <c r="R740" s="208"/>
      <c r="S740" s="208"/>
      <c r="T740" s="208"/>
      <c r="U740" s="208"/>
      <c r="V740" s="208"/>
      <c r="W740" s="208"/>
      <c r="X740" s="208"/>
      <c r="Y740" s="208"/>
      <c r="Z740" s="208"/>
      <c r="AA740" s="208"/>
      <c r="AB740" s="208"/>
      <c r="AC740" s="208"/>
      <c r="AD740" s="208"/>
      <c r="AE740" s="208"/>
      <c r="AF740" s="208"/>
      <c r="AG740" s="208"/>
      <c r="AH740" s="208"/>
      <c r="AI740" s="208"/>
      <c r="AJ740" s="208"/>
      <c r="AK740" s="208"/>
      <c r="AL740" s="208"/>
      <c r="AM740" s="208"/>
      <c r="AN740" s="208"/>
      <c r="AO740" s="208"/>
      <c r="AP740" s="208"/>
      <c r="AQ740" s="208"/>
      <c r="AR740" s="208"/>
      <c r="AS740" s="208"/>
      <c r="AT740" s="208"/>
    </row>
    <row r="741" s="211" customFormat="1" ht="19.5" customHeight="1" spans="1:46">
      <c r="A741" s="225" t="s">
        <v>198</v>
      </c>
      <c r="B741" s="244">
        <v>223</v>
      </c>
      <c r="C741" s="193">
        <v>179</v>
      </c>
      <c r="D741" s="129">
        <f>ROUND(B741/C741*100,2)</f>
        <v>124.58</v>
      </c>
      <c r="E741" s="208"/>
      <c r="F741" s="208"/>
      <c r="G741" s="208"/>
      <c r="H741" s="208"/>
      <c r="I741" s="245">
        <v>2110101</v>
      </c>
      <c r="J741" s="211" t="s">
        <v>1452</v>
      </c>
      <c r="K741" s="208"/>
      <c r="L741" s="208"/>
      <c r="M741" s="208"/>
      <c r="N741" s="208"/>
      <c r="O741" s="208"/>
      <c r="P741" s="208"/>
      <c r="Q741" s="208"/>
      <c r="R741" s="208"/>
      <c r="S741" s="208"/>
      <c r="T741" s="208"/>
      <c r="U741" s="208"/>
      <c r="V741" s="208"/>
      <c r="W741" s="208"/>
      <c r="X741" s="208"/>
      <c r="Y741" s="208"/>
      <c r="Z741" s="208"/>
      <c r="AA741" s="208"/>
      <c r="AB741" s="208"/>
      <c r="AC741" s="208"/>
      <c r="AD741" s="208"/>
      <c r="AE741" s="208"/>
      <c r="AF741" s="208"/>
      <c r="AG741" s="208"/>
      <c r="AH741" s="208"/>
      <c r="AI741" s="208"/>
      <c r="AJ741" s="208"/>
      <c r="AK741" s="208"/>
      <c r="AL741" s="208"/>
      <c r="AM741" s="208"/>
      <c r="AN741" s="208"/>
      <c r="AO741" s="208"/>
      <c r="AP741" s="208"/>
      <c r="AQ741" s="208"/>
      <c r="AR741" s="208"/>
      <c r="AS741" s="208"/>
      <c r="AT741" s="208"/>
    </row>
    <row r="742" s="211" customFormat="1" ht="19.5" customHeight="1" spans="1:46">
      <c r="A742" s="225" t="s">
        <v>200</v>
      </c>
      <c r="B742" s="244"/>
      <c r="C742" s="193"/>
      <c r="D742" s="129"/>
      <c r="E742" s="208"/>
      <c r="F742" s="208"/>
      <c r="G742" s="208"/>
      <c r="H742" s="208"/>
      <c r="I742" s="245">
        <v>2110102</v>
      </c>
      <c r="J742" s="211" t="s">
        <v>1453</v>
      </c>
      <c r="K742" s="208"/>
      <c r="L742" s="208"/>
      <c r="M742" s="208"/>
      <c r="N742" s="208"/>
      <c r="O742" s="208"/>
      <c r="P742" s="208"/>
      <c r="Q742" s="208"/>
      <c r="R742" s="208"/>
      <c r="S742" s="208"/>
      <c r="T742" s="208"/>
      <c r="U742" s="208"/>
      <c r="V742" s="208"/>
      <c r="W742" s="208"/>
      <c r="X742" s="208"/>
      <c r="Y742" s="208"/>
      <c r="Z742" s="208"/>
      <c r="AA742" s="208"/>
      <c r="AB742" s="208"/>
      <c r="AC742" s="208"/>
      <c r="AD742" s="208"/>
      <c r="AE742" s="208"/>
      <c r="AF742" s="208"/>
      <c r="AG742" s="208"/>
      <c r="AH742" s="208"/>
      <c r="AI742" s="208"/>
      <c r="AJ742" s="208"/>
      <c r="AK742" s="208"/>
      <c r="AL742" s="208"/>
      <c r="AM742" s="208"/>
      <c r="AN742" s="208"/>
      <c r="AO742" s="208"/>
      <c r="AP742" s="208"/>
      <c r="AQ742" s="208"/>
      <c r="AR742" s="208"/>
      <c r="AS742" s="208"/>
      <c r="AT742" s="208"/>
    </row>
    <row r="743" s="211" customFormat="1" ht="19.5" customHeight="1" spans="1:46">
      <c r="A743" s="225" t="s">
        <v>184</v>
      </c>
      <c r="B743" s="244"/>
      <c r="C743" s="193"/>
      <c r="D743" s="129"/>
      <c r="E743" s="208"/>
      <c r="F743" s="208"/>
      <c r="G743" s="208"/>
      <c r="H743" s="208"/>
      <c r="I743" s="245">
        <v>2110103</v>
      </c>
      <c r="J743" s="211" t="s">
        <v>1454</v>
      </c>
      <c r="K743" s="208"/>
      <c r="L743" s="208"/>
      <c r="M743" s="208"/>
      <c r="N743" s="208"/>
      <c r="O743" s="208"/>
      <c r="P743" s="208"/>
      <c r="Q743" s="208"/>
      <c r="R743" s="208"/>
      <c r="S743" s="208"/>
      <c r="T743" s="208"/>
      <c r="U743" s="208"/>
      <c r="V743" s="208"/>
      <c r="W743" s="208"/>
      <c r="X743" s="208"/>
      <c r="Y743" s="208"/>
      <c r="Z743" s="208"/>
      <c r="AA743" s="208"/>
      <c r="AB743" s="208"/>
      <c r="AC743" s="208"/>
      <c r="AD743" s="208"/>
      <c r="AE743" s="208"/>
      <c r="AF743" s="208"/>
      <c r="AG743" s="208"/>
      <c r="AH743" s="208"/>
      <c r="AI743" s="208"/>
      <c r="AJ743" s="208"/>
      <c r="AK743" s="208"/>
      <c r="AL743" s="208"/>
      <c r="AM743" s="208"/>
      <c r="AN743" s="208"/>
      <c r="AO743" s="208"/>
      <c r="AP743" s="208"/>
      <c r="AQ743" s="208"/>
      <c r="AR743" s="208"/>
      <c r="AS743" s="208"/>
      <c r="AT743" s="208"/>
    </row>
    <row r="744" s="211" customFormat="1" ht="19.5" customHeight="1" spans="1:46">
      <c r="A744" s="225" t="s">
        <v>1455</v>
      </c>
      <c r="B744" s="244"/>
      <c r="C744" s="193"/>
      <c r="D744" s="129"/>
      <c r="E744" s="208"/>
      <c r="F744" s="208"/>
      <c r="G744" s="208"/>
      <c r="H744" s="208"/>
      <c r="I744" s="245">
        <v>2110104</v>
      </c>
      <c r="J744" s="211" t="s">
        <v>1456</v>
      </c>
      <c r="K744" s="208"/>
      <c r="L744" s="208"/>
      <c r="M744" s="208"/>
      <c r="N744" s="208"/>
      <c r="O744" s="208"/>
      <c r="P744" s="208"/>
      <c r="Q744" s="208"/>
      <c r="R744" s="208"/>
      <c r="S744" s="208"/>
      <c r="T744" s="208"/>
      <c r="U744" s="208"/>
      <c r="V744" s="208"/>
      <c r="W744" s="208"/>
      <c r="X744" s="208"/>
      <c r="Y744" s="208"/>
      <c r="Z744" s="208"/>
      <c r="AA744" s="208"/>
      <c r="AB744" s="208"/>
      <c r="AC744" s="208"/>
      <c r="AD744" s="208"/>
      <c r="AE744" s="208"/>
      <c r="AF744" s="208"/>
      <c r="AG744" s="208"/>
      <c r="AH744" s="208"/>
      <c r="AI744" s="208"/>
      <c r="AJ744" s="208"/>
      <c r="AK744" s="208"/>
      <c r="AL744" s="208"/>
      <c r="AM744" s="208"/>
      <c r="AN744" s="208"/>
      <c r="AO744" s="208"/>
      <c r="AP744" s="208"/>
      <c r="AQ744" s="208"/>
      <c r="AR744" s="208"/>
      <c r="AS744" s="208"/>
      <c r="AT744" s="208"/>
    </row>
    <row r="745" s="211" customFormat="1" ht="19.5" customHeight="1" spans="1:46">
      <c r="A745" s="225" t="s">
        <v>1457</v>
      </c>
      <c r="B745" s="244"/>
      <c r="C745" s="193"/>
      <c r="D745" s="129"/>
      <c r="E745" s="208"/>
      <c r="F745" s="208"/>
      <c r="G745" s="208"/>
      <c r="H745" s="208"/>
      <c r="I745" s="245">
        <v>2110105</v>
      </c>
      <c r="J745" s="211" t="s">
        <v>1458</v>
      </c>
      <c r="K745" s="208"/>
      <c r="L745" s="208"/>
      <c r="M745" s="208"/>
      <c r="N745" s="208"/>
      <c r="O745" s="208"/>
      <c r="P745" s="208"/>
      <c r="Q745" s="208"/>
      <c r="R745" s="208"/>
      <c r="S745" s="208"/>
      <c r="T745" s="208"/>
      <c r="U745" s="208"/>
      <c r="V745" s="208"/>
      <c r="W745" s="208"/>
      <c r="X745" s="208"/>
      <c r="Y745" s="208"/>
      <c r="Z745" s="208"/>
      <c r="AA745" s="208"/>
      <c r="AB745" s="208"/>
      <c r="AC745" s="208"/>
      <c r="AD745" s="208"/>
      <c r="AE745" s="208"/>
      <c r="AF745" s="208"/>
      <c r="AG745" s="208"/>
      <c r="AH745" s="208"/>
      <c r="AI745" s="208"/>
      <c r="AJ745" s="208"/>
      <c r="AK745" s="208"/>
      <c r="AL745" s="208"/>
      <c r="AM745" s="208"/>
      <c r="AN745" s="208"/>
      <c r="AO745" s="208"/>
      <c r="AP745" s="208"/>
      <c r="AQ745" s="208"/>
      <c r="AR745" s="208"/>
      <c r="AS745" s="208"/>
      <c r="AT745" s="208"/>
    </row>
    <row r="746" s="211" customFormat="1" ht="19.5" customHeight="1" spans="1:46">
      <c r="A746" s="225" t="s">
        <v>1459</v>
      </c>
      <c r="B746" s="244"/>
      <c r="C746" s="193"/>
      <c r="D746" s="129"/>
      <c r="E746" s="208"/>
      <c r="F746" s="208"/>
      <c r="G746" s="208"/>
      <c r="H746" s="208"/>
      <c r="I746" s="245">
        <v>2110106</v>
      </c>
      <c r="J746" s="211" t="s">
        <v>1460</v>
      </c>
      <c r="L746" s="208"/>
      <c r="M746" s="208"/>
      <c r="N746" s="208"/>
      <c r="O746" s="208"/>
      <c r="P746" s="208"/>
      <c r="Q746" s="208"/>
      <c r="R746" s="208"/>
      <c r="S746" s="208"/>
      <c r="T746" s="208"/>
      <c r="U746" s="208"/>
      <c r="V746" s="208"/>
      <c r="W746" s="208"/>
      <c r="X746" s="208"/>
      <c r="Y746" s="208"/>
      <c r="Z746" s="208"/>
      <c r="AA746" s="208"/>
      <c r="AB746" s="208"/>
      <c r="AC746" s="208"/>
      <c r="AD746" s="208"/>
      <c r="AE746" s="208"/>
      <c r="AF746" s="208"/>
      <c r="AG746" s="208"/>
      <c r="AH746" s="208"/>
      <c r="AI746" s="208"/>
      <c r="AJ746" s="208"/>
      <c r="AK746" s="208"/>
      <c r="AL746" s="208"/>
      <c r="AM746" s="208"/>
      <c r="AN746" s="208"/>
      <c r="AO746" s="208"/>
      <c r="AP746" s="208"/>
      <c r="AQ746" s="208"/>
      <c r="AR746" s="208"/>
      <c r="AS746" s="208"/>
      <c r="AT746" s="208"/>
    </row>
    <row r="747" s="211" customFormat="1" ht="19.5" customHeight="1" spans="1:46">
      <c r="A747" s="225" t="s">
        <v>1461</v>
      </c>
      <c r="B747" s="244"/>
      <c r="C747" s="193"/>
      <c r="D747" s="129"/>
      <c r="E747" s="208"/>
      <c r="F747" s="208"/>
      <c r="G747" s="208"/>
      <c r="H747" s="208"/>
      <c r="I747" s="245">
        <v>2110107</v>
      </c>
      <c r="J747" s="211" t="s">
        <v>1462</v>
      </c>
      <c r="L747" s="208"/>
      <c r="M747" s="208"/>
      <c r="N747" s="208"/>
      <c r="O747" s="208"/>
      <c r="P747" s="208"/>
      <c r="Q747" s="208"/>
      <c r="R747" s="208"/>
      <c r="S747" s="208"/>
      <c r="T747" s="208"/>
      <c r="U747" s="208"/>
      <c r="V747" s="208"/>
      <c r="W747" s="208"/>
      <c r="X747" s="208"/>
      <c r="Y747" s="208"/>
      <c r="Z747" s="208"/>
      <c r="AA747" s="208"/>
      <c r="AB747" s="208"/>
      <c r="AC747" s="208"/>
      <c r="AD747" s="208"/>
      <c r="AE747" s="208"/>
      <c r="AF747" s="208"/>
      <c r="AG747" s="208"/>
      <c r="AH747" s="208"/>
      <c r="AI747" s="208"/>
      <c r="AJ747" s="208"/>
      <c r="AK747" s="208"/>
      <c r="AL747" s="208"/>
      <c r="AM747" s="208"/>
      <c r="AN747" s="208"/>
      <c r="AO747" s="208"/>
      <c r="AP747" s="208"/>
      <c r="AQ747" s="208"/>
      <c r="AR747" s="208"/>
      <c r="AS747" s="208"/>
      <c r="AT747" s="208"/>
    </row>
    <row r="748" s="211" customFormat="1" ht="19.5" customHeight="1" spans="1:46">
      <c r="A748" s="225" t="s">
        <v>1463</v>
      </c>
      <c r="B748" s="244"/>
      <c r="C748" s="193">
        <v>0</v>
      </c>
      <c r="D748" s="129" t="e">
        <f>ROUND(B748/C748*100,2)</f>
        <v>#DIV/0!</v>
      </c>
      <c r="E748" s="208"/>
      <c r="F748" s="208"/>
      <c r="G748" s="208"/>
      <c r="H748" s="208"/>
      <c r="I748" s="245">
        <v>2110199</v>
      </c>
      <c r="J748" s="211" t="s">
        <v>1464</v>
      </c>
      <c r="L748" s="208"/>
      <c r="M748" s="208"/>
      <c r="N748" s="208"/>
      <c r="O748" s="208"/>
      <c r="P748" s="208"/>
      <c r="Q748" s="208"/>
      <c r="R748" s="208"/>
      <c r="S748" s="208"/>
      <c r="T748" s="208"/>
      <c r="U748" s="208"/>
      <c r="V748" s="208"/>
      <c r="W748" s="208"/>
      <c r="X748" s="208"/>
      <c r="Y748" s="208"/>
      <c r="Z748" s="208"/>
      <c r="AA748" s="208"/>
      <c r="AB748" s="208"/>
      <c r="AC748" s="208"/>
      <c r="AD748" s="208"/>
      <c r="AE748" s="208"/>
      <c r="AF748" s="208"/>
      <c r="AG748" s="208"/>
      <c r="AH748" s="208"/>
      <c r="AI748" s="208"/>
      <c r="AJ748" s="208"/>
      <c r="AK748" s="208"/>
      <c r="AL748" s="208"/>
      <c r="AM748" s="208"/>
      <c r="AN748" s="208"/>
      <c r="AO748" s="208"/>
      <c r="AP748" s="208"/>
      <c r="AQ748" s="208"/>
      <c r="AR748" s="208"/>
      <c r="AS748" s="208"/>
      <c r="AT748" s="208"/>
    </row>
    <row r="749" s="211" customFormat="1" ht="19.5" customHeight="1" spans="1:46">
      <c r="A749" s="225" t="s">
        <v>1465</v>
      </c>
      <c r="B749" s="221">
        <v>100</v>
      </c>
      <c r="C749" s="222">
        <f>SUM(C750:C752)</f>
        <v>0</v>
      </c>
      <c r="D749" s="129"/>
      <c r="E749" s="208">
        <f>B749-C749</f>
        <v>100</v>
      </c>
      <c r="F749" s="208"/>
      <c r="G749" s="208"/>
      <c r="H749" s="208"/>
      <c r="I749" s="245">
        <v>21102</v>
      </c>
      <c r="J749" s="211" t="s">
        <v>1466</v>
      </c>
      <c r="L749" s="208"/>
      <c r="M749" s="208"/>
      <c r="N749" s="208"/>
      <c r="O749" s="208"/>
      <c r="P749" s="208"/>
      <c r="Q749" s="208"/>
      <c r="R749" s="208"/>
      <c r="S749" s="208"/>
      <c r="T749" s="208"/>
      <c r="U749" s="208"/>
      <c r="V749" s="208"/>
      <c r="W749" s="208"/>
      <c r="X749" s="208"/>
      <c r="Y749" s="208"/>
      <c r="Z749" s="208"/>
      <c r="AA749" s="208"/>
      <c r="AB749" s="208"/>
      <c r="AC749" s="208"/>
      <c r="AD749" s="208"/>
      <c r="AE749" s="208"/>
      <c r="AF749" s="208"/>
      <c r="AG749" s="208"/>
      <c r="AH749" s="208"/>
      <c r="AI749" s="208"/>
      <c r="AJ749" s="208"/>
      <c r="AK749" s="208"/>
      <c r="AL749" s="208"/>
      <c r="AM749" s="208"/>
      <c r="AN749" s="208"/>
      <c r="AO749" s="208"/>
      <c r="AP749" s="208"/>
      <c r="AQ749" s="208"/>
      <c r="AR749" s="208"/>
      <c r="AS749" s="208"/>
      <c r="AT749" s="208"/>
    </row>
    <row r="750" s="211" customFormat="1" ht="19.5" customHeight="1" spans="1:46">
      <c r="A750" s="225" t="s">
        <v>1467</v>
      </c>
      <c r="B750" s="244"/>
      <c r="C750" s="193"/>
      <c r="D750" s="129"/>
      <c r="E750" s="208"/>
      <c r="F750" s="208"/>
      <c r="G750" s="208"/>
      <c r="H750" s="208"/>
      <c r="I750" s="245">
        <v>2110203</v>
      </c>
      <c r="J750" s="211" t="s">
        <v>1468</v>
      </c>
      <c r="L750" s="208"/>
      <c r="M750" s="208"/>
      <c r="N750" s="208"/>
      <c r="O750" s="208"/>
      <c r="P750" s="208"/>
      <c r="Q750" s="208"/>
      <c r="R750" s="208"/>
      <c r="S750" s="208"/>
      <c r="T750" s="208"/>
      <c r="U750" s="208"/>
      <c r="V750" s="208"/>
      <c r="W750" s="208"/>
      <c r="X750" s="208"/>
      <c r="Y750" s="208"/>
      <c r="Z750" s="208"/>
      <c r="AA750" s="208"/>
      <c r="AB750" s="208"/>
      <c r="AC750" s="208"/>
      <c r="AD750" s="208"/>
      <c r="AE750" s="208"/>
      <c r="AF750" s="208"/>
      <c r="AG750" s="208"/>
      <c r="AH750" s="208"/>
      <c r="AI750" s="208"/>
      <c r="AJ750" s="208"/>
      <c r="AK750" s="208"/>
      <c r="AL750" s="208"/>
      <c r="AM750" s="208"/>
      <c r="AN750" s="208"/>
      <c r="AO750" s="208"/>
      <c r="AP750" s="208"/>
      <c r="AQ750" s="208"/>
      <c r="AR750" s="208"/>
      <c r="AS750" s="208"/>
      <c r="AT750" s="208"/>
    </row>
    <row r="751" s="211" customFormat="1" ht="19.5" customHeight="1" spans="1:46">
      <c r="A751" s="225" t="s">
        <v>1469</v>
      </c>
      <c r="B751" s="244"/>
      <c r="C751" s="193"/>
      <c r="D751" s="129"/>
      <c r="E751" s="208"/>
      <c r="F751" s="208"/>
      <c r="G751" s="208"/>
      <c r="H751" s="208"/>
      <c r="I751" s="245">
        <v>2110204</v>
      </c>
      <c r="J751" s="211" t="s">
        <v>1470</v>
      </c>
      <c r="L751" s="208"/>
      <c r="M751" s="208"/>
      <c r="N751" s="208"/>
      <c r="O751" s="208"/>
      <c r="P751" s="208"/>
      <c r="Q751" s="208"/>
      <c r="R751" s="208"/>
      <c r="S751" s="208"/>
      <c r="T751" s="208"/>
      <c r="U751" s="208"/>
      <c r="V751" s="208"/>
      <c r="W751" s="208"/>
      <c r="X751" s="208"/>
      <c r="Y751" s="208"/>
      <c r="Z751" s="208"/>
      <c r="AA751" s="208"/>
      <c r="AB751" s="208"/>
      <c r="AC751" s="208"/>
      <c r="AD751" s="208"/>
      <c r="AE751" s="208"/>
      <c r="AF751" s="208"/>
      <c r="AG751" s="208"/>
      <c r="AH751" s="208"/>
      <c r="AI751" s="208"/>
      <c r="AJ751" s="208"/>
      <c r="AK751" s="208"/>
      <c r="AL751" s="208"/>
      <c r="AM751" s="208"/>
      <c r="AN751" s="208"/>
      <c r="AO751" s="208"/>
      <c r="AP751" s="208"/>
      <c r="AQ751" s="208"/>
      <c r="AR751" s="208"/>
      <c r="AS751" s="208"/>
      <c r="AT751" s="208"/>
    </row>
    <row r="752" s="211" customFormat="1" ht="19.5" customHeight="1" spans="1:46">
      <c r="A752" s="225" t="s">
        <v>1471</v>
      </c>
      <c r="B752" s="244">
        <v>100</v>
      </c>
      <c r="C752" s="193"/>
      <c r="D752" s="129"/>
      <c r="E752" s="208"/>
      <c r="F752" s="208"/>
      <c r="G752" s="208"/>
      <c r="H752" s="208"/>
      <c r="I752" s="245">
        <v>2110299</v>
      </c>
      <c r="J752" s="211" t="s">
        <v>1472</v>
      </c>
      <c r="L752" s="208"/>
      <c r="M752" s="208"/>
      <c r="N752" s="208"/>
      <c r="O752" s="208"/>
      <c r="P752" s="208"/>
      <c r="Q752" s="208"/>
      <c r="R752" s="208"/>
      <c r="S752" s="208"/>
      <c r="T752" s="208"/>
      <c r="U752" s="208"/>
      <c r="V752" s="208"/>
      <c r="W752" s="208"/>
      <c r="X752" s="208"/>
      <c r="Y752" s="208"/>
      <c r="Z752" s="208"/>
      <c r="AA752" s="208"/>
      <c r="AB752" s="208"/>
      <c r="AC752" s="208"/>
      <c r="AD752" s="208"/>
      <c r="AE752" s="208"/>
      <c r="AF752" s="208"/>
      <c r="AG752" s="208"/>
      <c r="AH752" s="208"/>
      <c r="AI752" s="208"/>
      <c r="AJ752" s="208"/>
      <c r="AK752" s="208"/>
      <c r="AL752" s="208"/>
      <c r="AM752" s="208"/>
      <c r="AN752" s="208"/>
      <c r="AO752" s="208"/>
      <c r="AP752" s="208"/>
      <c r="AQ752" s="208"/>
      <c r="AR752" s="208"/>
      <c r="AS752" s="208"/>
      <c r="AT752" s="208"/>
    </row>
    <row r="753" s="211" customFormat="1" ht="19.5" customHeight="1" spans="1:46">
      <c r="A753" s="225" t="s">
        <v>1473</v>
      </c>
      <c r="B753" s="221">
        <v>2348</v>
      </c>
      <c r="C753" s="222">
        <f>SUM(C754:C760)</f>
        <v>2351</v>
      </c>
      <c r="D753" s="129">
        <f>ROUND(B753/C753*100,2)</f>
        <v>99.87</v>
      </c>
      <c r="E753" s="208">
        <f>B753-C753</f>
        <v>-3</v>
      </c>
      <c r="F753" s="208"/>
      <c r="G753" s="208"/>
      <c r="H753" s="208"/>
      <c r="I753" s="245">
        <v>21103</v>
      </c>
      <c r="J753" s="211" t="s">
        <v>1474</v>
      </c>
      <c r="L753" s="208"/>
      <c r="M753" s="208"/>
      <c r="N753" s="208"/>
      <c r="O753" s="208"/>
      <c r="P753" s="208"/>
      <c r="Q753" s="208"/>
      <c r="R753" s="208"/>
      <c r="S753" s="208"/>
      <c r="T753" s="208"/>
      <c r="U753" s="208"/>
      <c r="V753" s="208"/>
      <c r="W753" s="208"/>
      <c r="X753" s="208"/>
      <c r="Y753" s="208"/>
      <c r="Z753" s="208"/>
      <c r="AA753" s="208"/>
      <c r="AB753" s="208"/>
      <c r="AC753" s="208"/>
      <c r="AD753" s="208"/>
      <c r="AE753" s="208"/>
      <c r="AF753" s="208"/>
      <c r="AG753" s="208"/>
      <c r="AH753" s="208"/>
      <c r="AI753" s="208"/>
      <c r="AJ753" s="208"/>
      <c r="AK753" s="208"/>
      <c r="AL753" s="208"/>
      <c r="AM753" s="208"/>
      <c r="AN753" s="208"/>
      <c r="AO753" s="208"/>
      <c r="AP753" s="208"/>
      <c r="AQ753" s="208"/>
      <c r="AR753" s="208"/>
      <c r="AS753" s="208"/>
      <c r="AT753" s="208"/>
    </row>
    <row r="754" s="211" customFormat="1" ht="19.5" customHeight="1" spans="1:46">
      <c r="A754" s="225" t="s">
        <v>1475</v>
      </c>
      <c r="B754" s="244">
        <v>80</v>
      </c>
      <c r="C754" s="193">
        <v>100</v>
      </c>
      <c r="D754" s="129"/>
      <c r="E754" s="208"/>
      <c r="F754" s="208"/>
      <c r="G754" s="208"/>
      <c r="H754" s="208"/>
      <c r="I754" s="245">
        <v>2110301</v>
      </c>
      <c r="J754" s="211" t="s">
        <v>1476</v>
      </c>
      <c r="L754" s="208"/>
      <c r="M754" s="208"/>
      <c r="N754" s="208"/>
      <c r="O754" s="208"/>
      <c r="P754" s="208"/>
      <c r="Q754" s="208"/>
      <c r="R754" s="208"/>
      <c r="S754" s="208"/>
      <c r="T754" s="208"/>
      <c r="U754" s="208"/>
      <c r="V754" s="208"/>
      <c r="W754" s="208"/>
      <c r="X754" s="208"/>
      <c r="Y754" s="208"/>
      <c r="Z754" s="208"/>
      <c r="AA754" s="208"/>
      <c r="AB754" s="208"/>
      <c r="AC754" s="208"/>
      <c r="AD754" s="208"/>
      <c r="AE754" s="208"/>
      <c r="AF754" s="208"/>
      <c r="AG754" s="208"/>
      <c r="AH754" s="208"/>
      <c r="AI754" s="208"/>
      <c r="AJ754" s="208"/>
      <c r="AK754" s="208"/>
      <c r="AL754" s="208"/>
      <c r="AM754" s="208"/>
      <c r="AN754" s="208"/>
      <c r="AO754" s="208"/>
      <c r="AP754" s="208"/>
      <c r="AQ754" s="208"/>
      <c r="AR754" s="208"/>
      <c r="AS754" s="208"/>
      <c r="AT754" s="208"/>
    </row>
    <row r="755" s="211" customFormat="1" ht="19.5" customHeight="1" spans="1:46">
      <c r="A755" s="225" t="s">
        <v>1477</v>
      </c>
      <c r="B755" s="244">
        <v>2268</v>
      </c>
      <c r="C755" s="193">
        <v>2221</v>
      </c>
      <c r="D755" s="129">
        <f>ROUND(B755/C755*100,2)</f>
        <v>102.12</v>
      </c>
      <c r="E755" s="208"/>
      <c r="F755" s="208"/>
      <c r="G755" s="208"/>
      <c r="H755" s="208"/>
      <c r="I755" s="245">
        <v>2110302</v>
      </c>
      <c r="J755" s="211" t="s">
        <v>1478</v>
      </c>
      <c r="L755" s="208"/>
      <c r="M755" s="208"/>
      <c r="N755" s="208"/>
      <c r="O755" s="208"/>
      <c r="P755" s="208"/>
      <c r="Q755" s="208"/>
      <c r="R755" s="208"/>
      <c r="S755" s="208"/>
      <c r="T755" s="208"/>
      <c r="U755" s="208"/>
      <c r="V755" s="208"/>
      <c r="W755" s="208"/>
      <c r="X755" s="208"/>
      <c r="Y755" s="208"/>
      <c r="Z755" s="208"/>
      <c r="AA755" s="208"/>
      <c r="AB755" s="208"/>
      <c r="AC755" s="208"/>
      <c r="AD755" s="208"/>
      <c r="AE755" s="208"/>
      <c r="AF755" s="208"/>
      <c r="AG755" s="208"/>
      <c r="AH755" s="208"/>
      <c r="AI755" s="208"/>
      <c r="AJ755" s="208"/>
      <c r="AK755" s="208"/>
      <c r="AL755" s="208"/>
      <c r="AM755" s="208"/>
      <c r="AN755" s="208"/>
      <c r="AO755" s="208"/>
      <c r="AP755" s="208"/>
      <c r="AQ755" s="208"/>
      <c r="AR755" s="208"/>
      <c r="AS755" s="208"/>
      <c r="AT755" s="208"/>
    </row>
    <row r="756" s="211" customFormat="1" ht="19.5" customHeight="1" spans="1:46">
      <c r="A756" s="225" t="s">
        <v>1479</v>
      </c>
      <c r="B756" s="244"/>
      <c r="C756" s="193"/>
      <c r="D756" s="129"/>
      <c r="E756" s="208"/>
      <c r="F756" s="208"/>
      <c r="G756" s="208"/>
      <c r="H756" s="208"/>
      <c r="I756" s="245">
        <v>2110303</v>
      </c>
      <c r="J756" s="211" t="s">
        <v>1480</v>
      </c>
      <c r="L756" s="208"/>
      <c r="M756" s="208"/>
      <c r="N756" s="208"/>
      <c r="O756" s="208"/>
      <c r="P756" s="208"/>
      <c r="Q756" s="208"/>
      <c r="R756" s="208"/>
      <c r="S756" s="208"/>
      <c r="T756" s="208"/>
      <c r="U756" s="208"/>
      <c r="V756" s="208"/>
      <c r="W756" s="208"/>
      <c r="X756" s="208"/>
      <c r="Y756" s="208"/>
      <c r="Z756" s="208"/>
      <c r="AA756" s="208"/>
      <c r="AB756" s="208"/>
      <c r="AC756" s="208"/>
      <c r="AD756" s="208"/>
      <c r="AE756" s="208"/>
      <c r="AF756" s="208"/>
      <c r="AG756" s="208"/>
      <c r="AH756" s="208"/>
      <c r="AI756" s="208"/>
      <c r="AJ756" s="208"/>
      <c r="AK756" s="208"/>
      <c r="AL756" s="208"/>
      <c r="AM756" s="208"/>
      <c r="AN756" s="208"/>
      <c r="AO756" s="208"/>
      <c r="AP756" s="208"/>
      <c r="AQ756" s="208"/>
      <c r="AR756" s="208"/>
      <c r="AS756" s="208"/>
      <c r="AT756" s="208"/>
    </row>
    <row r="757" s="211" customFormat="1" ht="19.5" customHeight="1" spans="1:46">
      <c r="A757" s="225" t="s">
        <v>1481</v>
      </c>
      <c r="B757" s="244"/>
      <c r="C757" s="193"/>
      <c r="D757" s="129"/>
      <c r="E757" s="208"/>
      <c r="F757" s="208"/>
      <c r="G757" s="208"/>
      <c r="H757" s="208"/>
      <c r="I757" s="245">
        <v>2110304</v>
      </c>
      <c r="J757" s="211" t="s">
        <v>1482</v>
      </c>
      <c r="L757" s="208"/>
      <c r="M757" s="208"/>
      <c r="N757" s="208"/>
      <c r="O757" s="208"/>
      <c r="P757" s="208"/>
      <c r="Q757" s="208"/>
      <c r="R757" s="208"/>
      <c r="S757" s="208"/>
      <c r="T757" s="208"/>
      <c r="U757" s="208"/>
      <c r="V757" s="208"/>
      <c r="W757" s="208"/>
      <c r="X757" s="208"/>
      <c r="Y757" s="208"/>
      <c r="Z757" s="208"/>
      <c r="AA757" s="208"/>
      <c r="AB757" s="208"/>
      <c r="AC757" s="208"/>
      <c r="AD757" s="208"/>
      <c r="AE757" s="208"/>
      <c r="AF757" s="208"/>
      <c r="AG757" s="208"/>
      <c r="AH757" s="208"/>
      <c r="AI757" s="208"/>
      <c r="AJ757" s="208"/>
      <c r="AK757" s="208"/>
      <c r="AL757" s="208"/>
      <c r="AM757" s="208"/>
      <c r="AN757" s="208"/>
      <c r="AO757" s="208"/>
      <c r="AP757" s="208"/>
      <c r="AQ757" s="208"/>
      <c r="AR757" s="208"/>
      <c r="AS757" s="208"/>
      <c r="AT757" s="208"/>
    </row>
    <row r="758" s="211" customFormat="1" ht="19.5" customHeight="1" spans="1:46">
      <c r="A758" s="225" t="s">
        <v>1483</v>
      </c>
      <c r="B758" s="244"/>
      <c r="C758" s="193"/>
      <c r="D758" s="129"/>
      <c r="E758" s="208"/>
      <c r="F758" s="208"/>
      <c r="G758" s="208"/>
      <c r="H758" s="208"/>
      <c r="I758" s="245">
        <v>2110305</v>
      </c>
      <c r="J758" s="211" t="s">
        <v>1484</v>
      </c>
      <c r="L758" s="208"/>
      <c r="M758" s="208"/>
      <c r="N758" s="208"/>
      <c r="O758" s="208"/>
      <c r="P758" s="208"/>
      <c r="Q758" s="208"/>
      <c r="R758" s="208"/>
      <c r="S758" s="208"/>
      <c r="T758" s="208"/>
      <c r="U758" s="208"/>
      <c r="V758" s="208"/>
      <c r="W758" s="208"/>
      <c r="X758" s="208"/>
      <c r="Y758" s="208"/>
      <c r="Z758" s="208"/>
      <c r="AA758" s="208"/>
      <c r="AB758" s="208"/>
      <c r="AC758" s="208"/>
      <c r="AD758" s="208"/>
      <c r="AE758" s="208"/>
      <c r="AF758" s="208"/>
      <c r="AG758" s="208"/>
      <c r="AH758" s="208"/>
      <c r="AI758" s="208"/>
      <c r="AJ758" s="208"/>
      <c r="AK758" s="208"/>
      <c r="AL758" s="208"/>
      <c r="AM758" s="208"/>
      <c r="AN758" s="208"/>
      <c r="AO758" s="208"/>
      <c r="AP758" s="208"/>
      <c r="AQ758" s="208"/>
      <c r="AR758" s="208"/>
      <c r="AS758" s="208"/>
      <c r="AT758" s="208"/>
    </row>
    <row r="759" s="211" customFormat="1" ht="19.5" customHeight="1" spans="1:46">
      <c r="A759" s="225" t="s">
        <v>1485</v>
      </c>
      <c r="B759" s="244"/>
      <c r="C759" s="193"/>
      <c r="D759" s="129"/>
      <c r="E759" s="208"/>
      <c r="F759" s="208"/>
      <c r="G759" s="208"/>
      <c r="H759" s="208"/>
      <c r="I759" s="245">
        <v>2110306</v>
      </c>
      <c r="J759" s="211" t="s">
        <v>1486</v>
      </c>
      <c r="L759" s="208"/>
      <c r="M759" s="208"/>
      <c r="N759" s="208"/>
      <c r="O759" s="208"/>
      <c r="P759" s="208"/>
      <c r="Q759" s="208"/>
      <c r="R759" s="208"/>
      <c r="S759" s="208"/>
      <c r="T759" s="208"/>
      <c r="U759" s="208"/>
      <c r="V759" s="208"/>
      <c r="W759" s="208"/>
      <c r="X759" s="208"/>
      <c r="Y759" s="208"/>
      <c r="Z759" s="208"/>
      <c r="AA759" s="208"/>
      <c r="AB759" s="208"/>
      <c r="AC759" s="208"/>
      <c r="AD759" s="208"/>
      <c r="AE759" s="208"/>
      <c r="AF759" s="208"/>
      <c r="AG759" s="208"/>
      <c r="AH759" s="208"/>
      <c r="AI759" s="208"/>
      <c r="AJ759" s="208"/>
      <c r="AK759" s="208"/>
      <c r="AL759" s="208"/>
      <c r="AM759" s="208"/>
      <c r="AN759" s="208"/>
      <c r="AO759" s="208"/>
      <c r="AP759" s="208"/>
      <c r="AQ759" s="208"/>
      <c r="AR759" s="208"/>
      <c r="AS759" s="208"/>
      <c r="AT759" s="208"/>
    </row>
    <row r="760" s="211" customFormat="1" ht="19.5" customHeight="1" spans="1:46">
      <c r="A760" s="225" t="s">
        <v>1487</v>
      </c>
      <c r="B760" s="244"/>
      <c r="C760" s="193">
        <v>30</v>
      </c>
      <c r="D760" s="129">
        <f>ROUND(B760/C760*100,2)</f>
        <v>0</v>
      </c>
      <c r="E760" s="208"/>
      <c r="F760" s="208"/>
      <c r="G760" s="208"/>
      <c r="H760" s="208"/>
      <c r="I760" s="245">
        <v>2110399</v>
      </c>
      <c r="J760" s="211" t="s">
        <v>1488</v>
      </c>
      <c r="L760" s="208"/>
      <c r="M760" s="208"/>
      <c r="N760" s="208"/>
      <c r="O760" s="208"/>
      <c r="P760" s="208"/>
      <c r="Q760" s="208"/>
      <c r="R760" s="208"/>
      <c r="S760" s="208"/>
      <c r="T760" s="208"/>
      <c r="U760" s="208"/>
      <c r="V760" s="208"/>
      <c r="W760" s="208"/>
      <c r="X760" s="208"/>
      <c r="Y760" s="208"/>
      <c r="Z760" s="208"/>
      <c r="AA760" s="208"/>
      <c r="AB760" s="208"/>
      <c r="AC760" s="208"/>
      <c r="AD760" s="208"/>
      <c r="AE760" s="208"/>
      <c r="AF760" s="208"/>
      <c r="AG760" s="208"/>
      <c r="AH760" s="208"/>
      <c r="AI760" s="208"/>
      <c r="AJ760" s="208"/>
      <c r="AK760" s="208"/>
      <c r="AL760" s="208"/>
      <c r="AM760" s="208"/>
      <c r="AN760" s="208"/>
      <c r="AO760" s="208"/>
      <c r="AP760" s="208"/>
      <c r="AQ760" s="208"/>
      <c r="AR760" s="208"/>
      <c r="AS760" s="208"/>
      <c r="AT760" s="208"/>
    </row>
    <row r="761" s="211" customFormat="1" ht="19.5" customHeight="1" spans="1:46">
      <c r="A761" s="225" t="s">
        <v>1489</v>
      </c>
      <c r="B761" s="221"/>
      <c r="C761" s="222">
        <f>SUM(C762:C766)</f>
        <v>340</v>
      </c>
      <c r="D761" s="129"/>
      <c r="E761" s="208">
        <f>B761-C761</f>
        <v>-340</v>
      </c>
      <c r="F761" s="208"/>
      <c r="G761" s="208"/>
      <c r="H761" s="208"/>
      <c r="I761" s="245">
        <v>21104</v>
      </c>
      <c r="J761" s="211" t="s">
        <v>1490</v>
      </c>
      <c r="L761" s="208"/>
      <c r="M761" s="208"/>
      <c r="N761" s="208"/>
      <c r="O761" s="208"/>
      <c r="P761" s="208"/>
      <c r="Q761" s="208"/>
      <c r="R761" s="208"/>
      <c r="S761" s="208"/>
      <c r="T761" s="208"/>
      <c r="U761" s="208"/>
      <c r="V761" s="208"/>
      <c r="W761" s="208"/>
      <c r="X761" s="208"/>
      <c r="Y761" s="208"/>
      <c r="Z761" s="208"/>
      <c r="AA761" s="208"/>
      <c r="AB761" s="208"/>
      <c r="AC761" s="208"/>
      <c r="AD761" s="208"/>
      <c r="AE761" s="208"/>
      <c r="AF761" s="208"/>
      <c r="AG761" s="208"/>
      <c r="AH761" s="208"/>
      <c r="AI761" s="208"/>
      <c r="AJ761" s="208"/>
      <c r="AK761" s="208"/>
      <c r="AL761" s="208"/>
      <c r="AM761" s="208"/>
      <c r="AN761" s="208"/>
      <c r="AO761" s="208"/>
      <c r="AP761" s="208"/>
      <c r="AQ761" s="208"/>
      <c r="AR761" s="208"/>
      <c r="AS761" s="208"/>
      <c r="AT761" s="208"/>
    </row>
    <row r="762" s="211" customFormat="1" ht="19.5" customHeight="1" spans="1:46">
      <c r="A762" s="225" t="s">
        <v>1491</v>
      </c>
      <c r="B762" s="244"/>
      <c r="C762" s="193"/>
      <c r="D762" s="129"/>
      <c r="E762" s="208"/>
      <c r="F762" s="208"/>
      <c r="G762" s="208"/>
      <c r="H762" s="208"/>
      <c r="I762" s="245">
        <v>2110401</v>
      </c>
      <c r="J762" s="211" t="s">
        <v>1492</v>
      </c>
      <c r="L762" s="208"/>
      <c r="M762" s="208"/>
      <c r="N762" s="208"/>
      <c r="O762" s="208"/>
      <c r="P762" s="208"/>
      <c r="Q762" s="208"/>
      <c r="R762" s="208"/>
      <c r="S762" s="208"/>
      <c r="T762" s="208"/>
      <c r="U762" s="208"/>
      <c r="V762" s="208"/>
      <c r="W762" s="208"/>
      <c r="X762" s="208"/>
      <c r="Y762" s="208"/>
      <c r="Z762" s="208"/>
      <c r="AA762" s="208"/>
      <c r="AB762" s="208"/>
      <c r="AC762" s="208"/>
      <c r="AD762" s="208"/>
      <c r="AE762" s="208"/>
      <c r="AF762" s="208"/>
      <c r="AG762" s="208"/>
      <c r="AH762" s="208"/>
      <c r="AI762" s="208"/>
      <c r="AJ762" s="208"/>
      <c r="AK762" s="208"/>
      <c r="AL762" s="208"/>
      <c r="AM762" s="208"/>
      <c r="AN762" s="208"/>
      <c r="AO762" s="208"/>
      <c r="AP762" s="208"/>
      <c r="AQ762" s="208"/>
      <c r="AR762" s="208"/>
      <c r="AS762" s="208"/>
      <c r="AT762" s="208"/>
    </row>
    <row r="763" s="211" customFormat="1" ht="19.5" customHeight="1" spans="1:46">
      <c r="A763" s="225" t="s">
        <v>1493</v>
      </c>
      <c r="B763" s="244"/>
      <c r="C763" s="193">
        <v>340</v>
      </c>
      <c r="D763" s="129"/>
      <c r="E763" s="208"/>
      <c r="F763" s="208"/>
      <c r="G763" s="208"/>
      <c r="H763" s="208"/>
      <c r="I763" s="245">
        <v>2110402</v>
      </c>
      <c r="J763" s="211" t="s">
        <v>1494</v>
      </c>
      <c r="L763" s="208"/>
      <c r="M763" s="208"/>
      <c r="N763" s="208"/>
      <c r="O763" s="208"/>
      <c r="P763" s="208"/>
      <c r="Q763" s="208"/>
      <c r="R763" s="208"/>
      <c r="S763" s="208"/>
      <c r="T763" s="208"/>
      <c r="U763" s="208"/>
      <c r="V763" s="208"/>
      <c r="W763" s="208"/>
      <c r="X763" s="208"/>
      <c r="Y763" s="208"/>
      <c r="Z763" s="208"/>
      <c r="AA763" s="208"/>
      <c r="AB763" s="208"/>
      <c r="AC763" s="208"/>
      <c r="AD763" s="208"/>
      <c r="AE763" s="208"/>
      <c r="AF763" s="208"/>
      <c r="AG763" s="208"/>
      <c r="AH763" s="208"/>
      <c r="AI763" s="208"/>
      <c r="AJ763" s="208"/>
      <c r="AK763" s="208"/>
      <c r="AL763" s="208"/>
      <c r="AM763" s="208"/>
      <c r="AN763" s="208"/>
      <c r="AO763" s="208"/>
      <c r="AP763" s="208"/>
      <c r="AQ763" s="208"/>
      <c r="AR763" s="208"/>
      <c r="AS763" s="208"/>
      <c r="AT763" s="208"/>
    </row>
    <row r="764" s="211" customFormat="1" ht="19.5" customHeight="1" spans="1:46">
      <c r="A764" s="225" t="s">
        <v>1495</v>
      </c>
      <c r="B764" s="244"/>
      <c r="C764" s="193"/>
      <c r="D764" s="129"/>
      <c r="E764" s="208"/>
      <c r="F764" s="208"/>
      <c r="G764" s="208"/>
      <c r="H764" s="208"/>
      <c r="I764" s="245">
        <v>2110403</v>
      </c>
      <c r="J764" s="211" t="s">
        <v>1496</v>
      </c>
      <c r="L764" s="208"/>
      <c r="M764" s="208"/>
      <c r="N764" s="208"/>
      <c r="O764" s="208"/>
      <c r="P764" s="208"/>
      <c r="Q764" s="208"/>
      <c r="R764" s="208"/>
      <c r="S764" s="208"/>
      <c r="T764" s="208"/>
      <c r="U764" s="208"/>
      <c r="V764" s="208"/>
      <c r="W764" s="208"/>
      <c r="X764" s="208"/>
      <c r="Y764" s="208"/>
      <c r="Z764" s="208"/>
      <c r="AA764" s="208"/>
      <c r="AB764" s="208"/>
      <c r="AC764" s="208"/>
      <c r="AD764" s="208"/>
      <c r="AE764" s="208"/>
      <c r="AF764" s="208"/>
      <c r="AG764" s="208"/>
      <c r="AH764" s="208"/>
      <c r="AI764" s="208"/>
      <c r="AJ764" s="208"/>
      <c r="AK764" s="208"/>
      <c r="AL764" s="208"/>
      <c r="AM764" s="208"/>
      <c r="AN764" s="208"/>
      <c r="AO764" s="208"/>
      <c r="AP764" s="208"/>
      <c r="AQ764" s="208"/>
      <c r="AR764" s="208"/>
      <c r="AS764" s="208"/>
      <c r="AT764" s="208"/>
    </row>
    <row r="765" s="211" customFormat="1" ht="19.5" customHeight="1" spans="1:46">
      <c r="A765" s="225" t="s">
        <v>1497</v>
      </c>
      <c r="B765" s="244"/>
      <c r="C765" s="193"/>
      <c r="D765" s="129"/>
      <c r="E765" s="208"/>
      <c r="F765" s="208"/>
      <c r="G765" s="208"/>
      <c r="H765" s="208"/>
      <c r="I765" s="245">
        <v>2110404</v>
      </c>
      <c r="J765" s="211" t="s">
        <v>1498</v>
      </c>
      <c r="L765" s="208"/>
      <c r="M765" s="208"/>
      <c r="N765" s="208"/>
      <c r="O765" s="208"/>
      <c r="P765" s="208"/>
      <c r="Q765" s="208"/>
      <c r="R765" s="208"/>
      <c r="S765" s="208"/>
      <c r="T765" s="208"/>
      <c r="U765" s="208"/>
      <c r="V765" s="208"/>
      <c r="W765" s="208"/>
      <c r="X765" s="208"/>
      <c r="Y765" s="208"/>
      <c r="Z765" s="208"/>
      <c r="AA765" s="208"/>
      <c r="AB765" s="208"/>
      <c r="AC765" s="208"/>
      <c r="AD765" s="208"/>
      <c r="AE765" s="208"/>
      <c r="AF765" s="208"/>
      <c r="AG765" s="208"/>
      <c r="AH765" s="208"/>
      <c r="AI765" s="208"/>
      <c r="AJ765" s="208"/>
      <c r="AK765" s="208"/>
      <c r="AL765" s="208"/>
      <c r="AM765" s="208"/>
      <c r="AN765" s="208"/>
      <c r="AO765" s="208"/>
      <c r="AP765" s="208"/>
      <c r="AQ765" s="208"/>
      <c r="AR765" s="208"/>
      <c r="AS765" s="208"/>
      <c r="AT765" s="208"/>
    </row>
    <row r="766" s="211" customFormat="1" ht="19.5" customHeight="1" spans="1:46">
      <c r="A766" s="225" t="s">
        <v>1499</v>
      </c>
      <c r="B766" s="244"/>
      <c r="C766" s="193"/>
      <c r="D766" s="129"/>
      <c r="E766" s="208"/>
      <c r="F766" s="208"/>
      <c r="G766" s="208"/>
      <c r="H766" s="208"/>
      <c r="I766" s="245">
        <v>2110499</v>
      </c>
      <c r="J766" s="211" t="s">
        <v>1500</v>
      </c>
      <c r="L766" s="208"/>
      <c r="M766" s="208"/>
      <c r="N766" s="208"/>
      <c r="O766" s="208"/>
      <c r="P766" s="208"/>
      <c r="Q766" s="208"/>
      <c r="R766" s="208"/>
      <c r="S766" s="208"/>
      <c r="T766" s="208"/>
      <c r="U766" s="208"/>
      <c r="V766" s="208"/>
      <c r="W766" s="208"/>
      <c r="X766" s="208"/>
      <c r="Y766" s="208"/>
      <c r="Z766" s="208"/>
      <c r="AA766" s="208"/>
      <c r="AB766" s="208"/>
      <c r="AC766" s="208"/>
      <c r="AD766" s="208"/>
      <c r="AE766" s="208"/>
      <c r="AF766" s="208"/>
      <c r="AG766" s="208"/>
      <c r="AH766" s="208"/>
      <c r="AI766" s="208"/>
      <c r="AJ766" s="208"/>
      <c r="AK766" s="208"/>
      <c r="AL766" s="208"/>
      <c r="AM766" s="208"/>
      <c r="AN766" s="208"/>
      <c r="AO766" s="208"/>
      <c r="AP766" s="208"/>
      <c r="AQ766" s="208"/>
      <c r="AR766" s="208"/>
      <c r="AS766" s="208"/>
      <c r="AT766" s="208"/>
    </row>
    <row r="767" s="211" customFormat="1" ht="19.5" customHeight="1" spans="1:46">
      <c r="A767" s="225" t="s">
        <v>1501</v>
      </c>
      <c r="B767" s="221"/>
      <c r="C767" s="222">
        <f>SUM(C768:C772)</f>
        <v>0</v>
      </c>
      <c r="D767" s="129"/>
      <c r="E767" s="208">
        <f>B767-C767</f>
        <v>0</v>
      </c>
      <c r="F767" s="208"/>
      <c r="G767" s="208"/>
      <c r="H767" s="208"/>
      <c r="I767" s="245">
        <v>21105</v>
      </c>
      <c r="J767" s="211" t="s">
        <v>1502</v>
      </c>
      <c r="L767" s="208"/>
      <c r="M767" s="208"/>
      <c r="N767" s="208"/>
      <c r="O767" s="208"/>
      <c r="P767" s="208"/>
      <c r="Q767" s="208"/>
      <c r="R767" s="208"/>
      <c r="S767" s="208"/>
      <c r="T767" s="208"/>
      <c r="U767" s="208"/>
      <c r="V767" s="208"/>
      <c r="W767" s="208"/>
      <c r="X767" s="208"/>
      <c r="Y767" s="208"/>
      <c r="Z767" s="208"/>
      <c r="AA767" s="208"/>
      <c r="AB767" s="208"/>
      <c r="AC767" s="208"/>
      <c r="AD767" s="208"/>
      <c r="AE767" s="208"/>
      <c r="AF767" s="208"/>
      <c r="AG767" s="208"/>
      <c r="AH767" s="208"/>
      <c r="AI767" s="208"/>
      <c r="AJ767" s="208"/>
      <c r="AK767" s="208"/>
      <c r="AL767" s="208"/>
      <c r="AM767" s="208"/>
      <c r="AN767" s="208"/>
      <c r="AO767" s="208"/>
      <c r="AP767" s="208"/>
      <c r="AQ767" s="208"/>
      <c r="AR767" s="208"/>
      <c r="AS767" s="208"/>
      <c r="AT767" s="208"/>
    </row>
    <row r="768" s="211" customFormat="1" ht="19.5" customHeight="1" spans="1:46">
      <c r="A768" s="225" t="s">
        <v>1503</v>
      </c>
      <c r="B768" s="244"/>
      <c r="C768" s="193"/>
      <c r="D768" s="129"/>
      <c r="E768" s="208"/>
      <c r="F768" s="208"/>
      <c r="G768" s="208"/>
      <c r="H768" s="208"/>
      <c r="I768" s="245">
        <v>2110501</v>
      </c>
      <c r="J768" s="211" t="s">
        <v>1504</v>
      </c>
      <c r="L768" s="208"/>
      <c r="M768" s="208"/>
      <c r="N768" s="208"/>
      <c r="O768" s="208"/>
      <c r="P768" s="208"/>
      <c r="Q768" s="208"/>
      <c r="R768" s="208"/>
      <c r="S768" s="208"/>
      <c r="T768" s="208"/>
      <c r="U768" s="208"/>
      <c r="V768" s="208"/>
      <c r="W768" s="208"/>
      <c r="X768" s="208"/>
      <c r="Y768" s="208"/>
      <c r="Z768" s="208"/>
      <c r="AA768" s="208"/>
      <c r="AB768" s="208"/>
      <c r="AC768" s="208"/>
      <c r="AD768" s="208"/>
      <c r="AE768" s="208"/>
      <c r="AF768" s="208"/>
      <c r="AG768" s="208"/>
      <c r="AH768" s="208"/>
      <c r="AI768" s="208"/>
      <c r="AJ768" s="208"/>
      <c r="AK768" s="208"/>
      <c r="AL768" s="208"/>
      <c r="AM768" s="208"/>
      <c r="AN768" s="208"/>
      <c r="AO768" s="208"/>
      <c r="AP768" s="208"/>
      <c r="AQ768" s="208"/>
      <c r="AR768" s="208"/>
      <c r="AS768" s="208"/>
      <c r="AT768" s="208"/>
    </row>
    <row r="769" s="211" customFormat="1" ht="19.5" customHeight="1" spans="1:46">
      <c r="A769" s="225" t="s">
        <v>1505</v>
      </c>
      <c r="B769" s="244"/>
      <c r="C769" s="193"/>
      <c r="D769" s="129"/>
      <c r="E769" s="208"/>
      <c r="F769" s="208"/>
      <c r="G769" s="208"/>
      <c r="H769" s="208"/>
      <c r="I769" s="245">
        <v>2110502</v>
      </c>
      <c r="J769" s="211" t="s">
        <v>1506</v>
      </c>
      <c r="L769" s="208"/>
      <c r="M769" s="208"/>
      <c r="N769" s="208"/>
      <c r="O769" s="208"/>
      <c r="P769" s="208"/>
      <c r="Q769" s="208"/>
      <c r="R769" s="208"/>
      <c r="S769" s="208"/>
      <c r="T769" s="208"/>
      <c r="U769" s="208"/>
      <c r="V769" s="208"/>
      <c r="W769" s="208"/>
      <c r="X769" s="208"/>
      <c r="Y769" s="208"/>
      <c r="Z769" s="208"/>
      <c r="AA769" s="208"/>
      <c r="AB769" s="208"/>
      <c r="AC769" s="208"/>
      <c r="AD769" s="208"/>
      <c r="AE769" s="208"/>
      <c r="AF769" s="208"/>
      <c r="AG769" s="208"/>
      <c r="AH769" s="208"/>
      <c r="AI769" s="208"/>
      <c r="AJ769" s="208"/>
      <c r="AK769" s="208"/>
      <c r="AL769" s="208"/>
      <c r="AM769" s="208"/>
      <c r="AN769" s="208"/>
      <c r="AO769" s="208"/>
      <c r="AP769" s="208"/>
      <c r="AQ769" s="208"/>
      <c r="AR769" s="208"/>
      <c r="AS769" s="208"/>
      <c r="AT769" s="208"/>
    </row>
    <row r="770" s="211" customFormat="1" ht="19.5" customHeight="1" spans="1:46">
      <c r="A770" s="225" t="s">
        <v>1507</v>
      </c>
      <c r="B770" s="244"/>
      <c r="C770" s="193"/>
      <c r="D770" s="129"/>
      <c r="E770" s="208"/>
      <c r="F770" s="208"/>
      <c r="G770" s="208"/>
      <c r="H770" s="208"/>
      <c r="I770" s="245">
        <v>2110503</v>
      </c>
      <c r="J770" s="211" t="s">
        <v>1508</v>
      </c>
      <c r="L770" s="208"/>
      <c r="M770" s="208"/>
      <c r="N770" s="208"/>
      <c r="O770" s="208"/>
      <c r="P770" s="208"/>
      <c r="Q770" s="208"/>
      <c r="R770" s="208"/>
      <c r="S770" s="208"/>
      <c r="T770" s="208"/>
      <c r="U770" s="208"/>
      <c r="V770" s="208"/>
      <c r="W770" s="208"/>
      <c r="X770" s="208"/>
      <c r="Y770" s="208"/>
      <c r="Z770" s="208"/>
      <c r="AA770" s="208"/>
      <c r="AB770" s="208"/>
      <c r="AC770" s="208"/>
      <c r="AD770" s="208"/>
      <c r="AE770" s="208"/>
      <c r="AF770" s="208"/>
      <c r="AG770" s="208"/>
      <c r="AH770" s="208"/>
      <c r="AI770" s="208"/>
      <c r="AJ770" s="208"/>
      <c r="AK770" s="208"/>
      <c r="AL770" s="208"/>
      <c r="AM770" s="208"/>
      <c r="AN770" s="208"/>
      <c r="AO770" s="208"/>
      <c r="AP770" s="208"/>
      <c r="AQ770" s="208"/>
      <c r="AR770" s="208"/>
      <c r="AS770" s="208"/>
      <c r="AT770" s="208"/>
    </row>
    <row r="771" s="211" customFormat="1" ht="19.5" customHeight="1" spans="1:46">
      <c r="A771" s="225" t="s">
        <v>1509</v>
      </c>
      <c r="B771" s="244"/>
      <c r="C771" s="193"/>
      <c r="D771" s="129"/>
      <c r="E771" s="208"/>
      <c r="F771" s="208"/>
      <c r="G771" s="208"/>
      <c r="H771" s="208"/>
      <c r="I771" s="245">
        <v>2110506</v>
      </c>
      <c r="J771" s="211" t="s">
        <v>1510</v>
      </c>
      <c r="L771" s="208"/>
      <c r="M771" s="208"/>
      <c r="N771" s="208"/>
      <c r="O771" s="208"/>
      <c r="P771" s="208"/>
      <c r="Q771" s="208"/>
      <c r="R771" s="208"/>
      <c r="S771" s="208"/>
      <c r="T771" s="208"/>
      <c r="U771" s="208"/>
      <c r="V771" s="208"/>
      <c r="W771" s="208"/>
      <c r="X771" s="208"/>
      <c r="Y771" s="208"/>
      <c r="Z771" s="208"/>
      <c r="AA771" s="208"/>
      <c r="AB771" s="208"/>
      <c r="AC771" s="208"/>
      <c r="AD771" s="208"/>
      <c r="AE771" s="208"/>
      <c r="AF771" s="208"/>
      <c r="AG771" s="208"/>
      <c r="AH771" s="208"/>
      <c r="AI771" s="208"/>
      <c r="AJ771" s="208"/>
      <c r="AK771" s="208"/>
      <c r="AL771" s="208"/>
      <c r="AM771" s="208"/>
      <c r="AN771" s="208"/>
      <c r="AO771" s="208"/>
      <c r="AP771" s="208"/>
      <c r="AQ771" s="208"/>
      <c r="AR771" s="208"/>
      <c r="AS771" s="208"/>
      <c r="AT771" s="208"/>
    </row>
    <row r="772" s="211" customFormat="1" ht="19.5" customHeight="1" spans="1:46">
      <c r="A772" s="225" t="s">
        <v>1511</v>
      </c>
      <c r="B772" s="244"/>
      <c r="C772" s="193"/>
      <c r="D772" s="129"/>
      <c r="E772" s="208"/>
      <c r="F772" s="208"/>
      <c r="G772" s="208"/>
      <c r="H772" s="208"/>
      <c r="I772" s="245">
        <v>2110599</v>
      </c>
      <c r="J772" s="211" t="s">
        <v>1512</v>
      </c>
      <c r="L772" s="208"/>
      <c r="M772" s="208"/>
      <c r="N772" s="208"/>
      <c r="O772" s="208"/>
      <c r="P772" s="208"/>
      <c r="Q772" s="208"/>
      <c r="R772" s="208"/>
      <c r="S772" s="208"/>
      <c r="T772" s="208"/>
      <c r="U772" s="208"/>
      <c r="V772" s="208"/>
      <c r="W772" s="208"/>
      <c r="X772" s="208"/>
      <c r="Y772" s="208"/>
      <c r="Z772" s="208"/>
      <c r="AA772" s="208"/>
      <c r="AB772" s="208"/>
      <c r="AC772" s="208"/>
      <c r="AD772" s="208"/>
      <c r="AE772" s="208"/>
      <c r="AF772" s="208"/>
      <c r="AG772" s="208"/>
      <c r="AH772" s="208"/>
      <c r="AI772" s="208"/>
      <c r="AJ772" s="208"/>
      <c r="AK772" s="208"/>
      <c r="AL772" s="208"/>
      <c r="AM772" s="208"/>
      <c r="AN772" s="208"/>
      <c r="AO772" s="208"/>
      <c r="AP772" s="208"/>
      <c r="AQ772" s="208"/>
      <c r="AR772" s="208"/>
      <c r="AS772" s="208"/>
      <c r="AT772" s="208"/>
    </row>
    <row r="773" s="211" customFormat="1" ht="19.5" customHeight="1" spans="1:46">
      <c r="A773" s="225" t="s">
        <v>1513</v>
      </c>
      <c r="B773" s="221"/>
      <c r="C773" s="222">
        <f>SUM(C774:C778)</f>
        <v>0</v>
      </c>
      <c r="D773" s="129"/>
      <c r="E773" s="208">
        <f>B773-C773</f>
        <v>0</v>
      </c>
      <c r="F773" s="208"/>
      <c r="G773" s="208"/>
      <c r="H773" s="208"/>
      <c r="I773" s="245">
        <v>21106</v>
      </c>
      <c r="J773" s="211" t="s">
        <v>1514</v>
      </c>
      <c r="L773" s="208"/>
      <c r="M773" s="208"/>
      <c r="N773" s="208"/>
      <c r="O773" s="208"/>
      <c r="P773" s="208"/>
      <c r="Q773" s="208"/>
      <c r="R773" s="208"/>
      <c r="S773" s="208"/>
      <c r="T773" s="208"/>
      <c r="U773" s="208"/>
      <c r="V773" s="208"/>
      <c r="W773" s="208"/>
      <c r="X773" s="208"/>
      <c r="Y773" s="208"/>
      <c r="Z773" s="208"/>
      <c r="AA773" s="208"/>
      <c r="AB773" s="208"/>
      <c r="AC773" s="208"/>
      <c r="AD773" s="208"/>
      <c r="AE773" s="208"/>
      <c r="AF773" s="208"/>
      <c r="AG773" s="208"/>
      <c r="AH773" s="208"/>
      <c r="AI773" s="208"/>
      <c r="AJ773" s="208"/>
      <c r="AK773" s="208"/>
      <c r="AL773" s="208"/>
      <c r="AM773" s="208"/>
      <c r="AN773" s="208"/>
      <c r="AO773" s="208"/>
      <c r="AP773" s="208"/>
      <c r="AQ773" s="208"/>
      <c r="AR773" s="208"/>
      <c r="AS773" s="208"/>
      <c r="AT773" s="208"/>
    </row>
    <row r="774" s="211" customFormat="1" ht="19.5" customHeight="1" spans="1:46">
      <c r="A774" s="225" t="s">
        <v>1515</v>
      </c>
      <c r="B774" s="244"/>
      <c r="C774" s="193"/>
      <c r="D774" s="129"/>
      <c r="E774" s="208"/>
      <c r="F774" s="208"/>
      <c r="G774" s="208"/>
      <c r="H774" s="208"/>
      <c r="I774" s="245">
        <v>2110602</v>
      </c>
      <c r="J774" s="211" t="s">
        <v>1516</v>
      </c>
      <c r="L774" s="208"/>
      <c r="M774" s="208"/>
      <c r="N774" s="208"/>
      <c r="O774" s="208"/>
      <c r="P774" s="208"/>
      <c r="Q774" s="208"/>
      <c r="R774" s="208"/>
      <c r="S774" s="208"/>
      <c r="T774" s="208"/>
      <c r="U774" s="208"/>
      <c r="V774" s="208"/>
      <c r="W774" s="208"/>
      <c r="X774" s="208"/>
      <c r="Y774" s="208"/>
      <c r="Z774" s="208"/>
      <c r="AA774" s="208"/>
      <c r="AB774" s="208"/>
      <c r="AC774" s="208"/>
      <c r="AD774" s="208"/>
      <c r="AE774" s="208"/>
      <c r="AF774" s="208"/>
      <c r="AG774" s="208"/>
      <c r="AH774" s="208"/>
      <c r="AI774" s="208"/>
      <c r="AJ774" s="208"/>
      <c r="AK774" s="208"/>
      <c r="AL774" s="208"/>
      <c r="AM774" s="208"/>
      <c r="AN774" s="208"/>
      <c r="AO774" s="208"/>
      <c r="AP774" s="208"/>
      <c r="AQ774" s="208"/>
      <c r="AR774" s="208"/>
      <c r="AS774" s="208"/>
      <c r="AT774" s="208"/>
    </row>
    <row r="775" s="211" customFormat="1" ht="19.5" customHeight="1" spans="1:46">
      <c r="A775" s="225" t="s">
        <v>1517</v>
      </c>
      <c r="B775" s="244"/>
      <c r="C775" s="193"/>
      <c r="D775" s="129"/>
      <c r="E775" s="208"/>
      <c r="F775" s="208"/>
      <c r="G775" s="208"/>
      <c r="H775" s="208"/>
      <c r="I775" s="245">
        <v>2110603</v>
      </c>
      <c r="J775" s="211" t="s">
        <v>1518</v>
      </c>
      <c r="L775" s="208"/>
      <c r="M775" s="208"/>
      <c r="N775" s="208"/>
      <c r="O775" s="208"/>
      <c r="P775" s="208"/>
      <c r="Q775" s="208"/>
      <c r="R775" s="208"/>
      <c r="S775" s="208"/>
      <c r="T775" s="208"/>
      <c r="U775" s="208"/>
      <c r="V775" s="208"/>
      <c r="W775" s="208"/>
      <c r="X775" s="208"/>
      <c r="Y775" s="208"/>
      <c r="Z775" s="208"/>
      <c r="AA775" s="208"/>
      <c r="AB775" s="208"/>
      <c r="AC775" s="208"/>
      <c r="AD775" s="208"/>
      <c r="AE775" s="208"/>
      <c r="AF775" s="208"/>
      <c r="AG775" s="208"/>
      <c r="AH775" s="208"/>
      <c r="AI775" s="208"/>
      <c r="AJ775" s="208"/>
      <c r="AK775" s="208"/>
      <c r="AL775" s="208"/>
      <c r="AM775" s="208"/>
      <c r="AN775" s="208"/>
      <c r="AO775" s="208"/>
      <c r="AP775" s="208"/>
      <c r="AQ775" s="208"/>
      <c r="AR775" s="208"/>
      <c r="AS775" s="208"/>
      <c r="AT775" s="208"/>
    </row>
    <row r="776" s="211" customFormat="1" ht="19.5" customHeight="1" spans="1:46">
      <c r="A776" s="225" t="s">
        <v>1519</v>
      </c>
      <c r="B776" s="244"/>
      <c r="C776" s="193"/>
      <c r="D776" s="129"/>
      <c r="E776" s="208"/>
      <c r="F776" s="208"/>
      <c r="G776" s="208"/>
      <c r="H776" s="208"/>
      <c r="I776" s="245">
        <v>2110604</v>
      </c>
      <c r="J776" s="211" t="s">
        <v>1520</v>
      </c>
      <c r="L776" s="208"/>
      <c r="M776" s="208"/>
      <c r="N776" s="208"/>
      <c r="O776" s="208"/>
      <c r="P776" s="208"/>
      <c r="Q776" s="208"/>
      <c r="R776" s="208"/>
      <c r="S776" s="208"/>
      <c r="T776" s="208"/>
      <c r="U776" s="208"/>
      <c r="V776" s="208"/>
      <c r="W776" s="208"/>
      <c r="X776" s="208"/>
      <c r="Y776" s="208"/>
      <c r="Z776" s="208"/>
      <c r="AA776" s="208"/>
      <c r="AB776" s="208"/>
      <c r="AC776" s="208"/>
      <c r="AD776" s="208"/>
      <c r="AE776" s="208"/>
      <c r="AF776" s="208"/>
      <c r="AG776" s="208"/>
      <c r="AH776" s="208"/>
      <c r="AI776" s="208"/>
      <c r="AJ776" s="208"/>
      <c r="AK776" s="208"/>
      <c r="AL776" s="208"/>
      <c r="AM776" s="208"/>
      <c r="AN776" s="208"/>
      <c r="AO776" s="208"/>
      <c r="AP776" s="208"/>
      <c r="AQ776" s="208"/>
      <c r="AR776" s="208"/>
      <c r="AS776" s="208"/>
      <c r="AT776" s="208"/>
    </row>
    <row r="777" s="211" customFormat="1" ht="19.5" customHeight="1" spans="1:46">
      <c r="A777" s="225" t="s">
        <v>1521</v>
      </c>
      <c r="B777" s="244"/>
      <c r="C777" s="193"/>
      <c r="D777" s="129"/>
      <c r="E777" s="208"/>
      <c r="F777" s="208"/>
      <c r="G777" s="208"/>
      <c r="H777" s="208"/>
      <c r="I777" s="245">
        <v>2110605</v>
      </c>
      <c r="J777" s="211" t="s">
        <v>1522</v>
      </c>
      <c r="L777" s="208"/>
      <c r="M777" s="208"/>
      <c r="N777" s="208"/>
      <c r="O777" s="208"/>
      <c r="P777" s="208"/>
      <c r="Q777" s="208"/>
      <c r="R777" s="208"/>
      <c r="S777" s="208"/>
      <c r="T777" s="208"/>
      <c r="U777" s="208"/>
      <c r="V777" s="208"/>
      <c r="W777" s="208"/>
      <c r="X777" s="208"/>
      <c r="Y777" s="208"/>
      <c r="Z777" s="208"/>
      <c r="AA777" s="208"/>
      <c r="AB777" s="208"/>
      <c r="AC777" s="208"/>
      <c r="AD777" s="208"/>
      <c r="AE777" s="208"/>
      <c r="AF777" s="208"/>
      <c r="AG777" s="208"/>
      <c r="AH777" s="208"/>
      <c r="AI777" s="208"/>
      <c r="AJ777" s="208"/>
      <c r="AK777" s="208"/>
      <c r="AL777" s="208"/>
      <c r="AM777" s="208"/>
      <c r="AN777" s="208"/>
      <c r="AO777" s="208"/>
      <c r="AP777" s="208"/>
      <c r="AQ777" s="208"/>
      <c r="AR777" s="208"/>
      <c r="AS777" s="208"/>
      <c r="AT777" s="208"/>
    </row>
    <row r="778" s="211" customFormat="1" ht="19.5" customHeight="1" spans="1:46">
      <c r="A778" s="225" t="s">
        <v>1523</v>
      </c>
      <c r="B778" s="244"/>
      <c r="C778" s="193"/>
      <c r="D778" s="129"/>
      <c r="E778" s="208"/>
      <c r="F778" s="208"/>
      <c r="G778" s="208"/>
      <c r="H778" s="208"/>
      <c r="I778" s="245">
        <v>2110699</v>
      </c>
      <c r="J778" s="211" t="s">
        <v>1524</v>
      </c>
      <c r="L778" s="208"/>
      <c r="M778" s="208"/>
      <c r="N778" s="208"/>
      <c r="O778" s="208"/>
      <c r="P778" s="208"/>
      <c r="Q778" s="208"/>
      <c r="R778" s="208"/>
      <c r="S778" s="208"/>
      <c r="T778" s="208"/>
      <c r="U778" s="208"/>
      <c r="V778" s="208"/>
      <c r="W778" s="208"/>
      <c r="X778" s="208"/>
      <c r="Y778" s="208"/>
      <c r="Z778" s="208"/>
      <c r="AA778" s="208"/>
      <c r="AB778" s="208"/>
      <c r="AC778" s="208"/>
      <c r="AD778" s="208"/>
      <c r="AE778" s="208"/>
      <c r="AF778" s="208"/>
      <c r="AG778" s="208"/>
      <c r="AH778" s="208"/>
      <c r="AI778" s="208"/>
      <c r="AJ778" s="208"/>
      <c r="AK778" s="208"/>
      <c r="AL778" s="208"/>
      <c r="AM778" s="208"/>
      <c r="AN778" s="208"/>
      <c r="AO778" s="208"/>
      <c r="AP778" s="208"/>
      <c r="AQ778" s="208"/>
      <c r="AR778" s="208"/>
      <c r="AS778" s="208"/>
      <c r="AT778" s="208"/>
    </row>
    <row r="779" s="211" customFormat="1" ht="19.5" customHeight="1" spans="1:46">
      <c r="A779" s="225" t="s">
        <v>1525</v>
      </c>
      <c r="B779" s="221"/>
      <c r="C779" s="222">
        <f>SUM(C780:C781)</f>
        <v>0</v>
      </c>
      <c r="D779" s="129"/>
      <c r="E779" s="208">
        <f>B779-C779</f>
        <v>0</v>
      </c>
      <c r="F779" s="208"/>
      <c r="G779" s="208"/>
      <c r="H779" s="208"/>
      <c r="I779" s="245">
        <v>21107</v>
      </c>
      <c r="J779" s="211" t="s">
        <v>1526</v>
      </c>
      <c r="L779" s="208"/>
      <c r="M779" s="208"/>
      <c r="N779" s="208"/>
      <c r="O779" s="208"/>
      <c r="P779" s="208"/>
      <c r="Q779" s="208"/>
      <c r="R779" s="208"/>
      <c r="S779" s="208"/>
      <c r="T779" s="208"/>
      <c r="U779" s="208"/>
      <c r="V779" s="208"/>
      <c r="W779" s="208"/>
      <c r="X779" s="208"/>
      <c r="Y779" s="208"/>
      <c r="Z779" s="208"/>
      <c r="AA779" s="208"/>
      <c r="AB779" s="208"/>
      <c r="AC779" s="208"/>
      <c r="AD779" s="208"/>
      <c r="AE779" s="208"/>
      <c r="AF779" s="208"/>
      <c r="AG779" s="208"/>
      <c r="AH779" s="208"/>
      <c r="AI779" s="208"/>
      <c r="AJ779" s="208"/>
      <c r="AK779" s="208"/>
      <c r="AL779" s="208"/>
      <c r="AM779" s="208"/>
      <c r="AN779" s="208"/>
      <c r="AO779" s="208"/>
      <c r="AP779" s="208"/>
      <c r="AQ779" s="208"/>
      <c r="AR779" s="208"/>
      <c r="AS779" s="208"/>
      <c r="AT779" s="208"/>
    </row>
    <row r="780" s="211" customFormat="1" ht="19.5" customHeight="1" spans="1:46">
      <c r="A780" s="225" t="s">
        <v>1527</v>
      </c>
      <c r="B780" s="244"/>
      <c r="C780" s="193"/>
      <c r="D780" s="129"/>
      <c r="E780" s="208"/>
      <c r="F780" s="208"/>
      <c r="G780" s="208"/>
      <c r="H780" s="208"/>
      <c r="I780" s="245">
        <v>2110704</v>
      </c>
      <c r="J780" s="211" t="s">
        <v>1528</v>
      </c>
      <c r="L780" s="208"/>
      <c r="M780" s="208"/>
      <c r="N780" s="208"/>
      <c r="O780" s="208"/>
      <c r="P780" s="208"/>
      <c r="Q780" s="208"/>
      <c r="R780" s="208"/>
      <c r="S780" s="208"/>
      <c r="T780" s="208"/>
      <c r="U780" s="208"/>
      <c r="V780" s="208"/>
      <c r="W780" s="208"/>
      <c r="X780" s="208"/>
      <c r="Y780" s="208"/>
      <c r="Z780" s="208"/>
      <c r="AA780" s="208"/>
      <c r="AB780" s="208"/>
      <c r="AC780" s="208"/>
      <c r="AD780" s="208"/>
      <c r="AE780" s="208"/>
      <c r="AF780" s="208"/>
      <c r="AG780" s="208"/>
      <c r="AH780" s="208"/>
      <c r="AI780" s="208"/>
      <c r="AJ780" s="208"/>
      <c r="AK780" s="208"/>
      <c r="AL780" s="208"/>
      <c r="AM780" s="208"/>
      <c r="AN780" s="208"/>
      <c r="AO780" s="208"/>
      <c r="AP780" s="208"/>
      <c r="AQ780" s="208"/>
      <c r="AR780" s="208"/>
      <c r="AS780" s="208"/>
      <c r="AT780" s="208"/>
    </row>
    <row r="781" s="211" customFormat="1" ht="19.5" customHeight="1" spans="1:46">
      <c r="A781" s="225" t="s">
        <v>1529</v>
      </c>
      <c r="B781" s="244"/>
      <c r="C781" s="193"/>
      <c r="D781" s="129"/>
      <c r="E781" s="208"/>
      <c r="F781" s="208"/>
      <c r="G781" s="208"/>
      <c r="H781" s="208"/>
      <c r="I781" s="245">
        <v>2110799</v>
      </c>
      <c r="J781" s="211" t="s">
        <v>1530</v>
      </c>
      <c r="L781" s="208"/>
      <c r="M781" s="208"/>
      <c r="N781" s="208"/>
      <c r="O781" s="208"/>
      <c r="P781" s="208"/>
      <c r="Q781" s="208"/>
      <c r="R781" s="208"/>
      <c r="S781" s="208"/>
      <c r="T781" s="208"/>
      <c r="U781" s="208"/>
      <c r="V781" s="208"/>
      <c r="W781" s="208"/>
      <c r="X781" s="208"/>
      <c r="Y781" s="208"/>
      <c r="Z781" s="208"/>
      <c r="AA781" s="208"/>
      <c r="AB781" s="208"/>
      <c r="AC781" s="208"/>
      <c r="AD781" s="208"/>
      <c r="AE781" s="208"/>
      <c r="AF781" s="208"/>
      <c r="AG781" s="208"/>
      <c r="AH781" s="208"/>
      <c r="AI781" s="208"/>
      <c r="AJ781" s="208"/>
      <c r="AK781" s="208"/>
      <c r="AL781" s="208"/>
      <c r="AM781" s="208"/>
      <c r="AN781" s="208"/>
      <c r="AO781" s="208"/>
      <c r="AP781" s="208"/>
      <c r="AQ781" s="208"/>
      <c r="AR781" s="208"/>
      <c r="AS781" s="208"/>
      <c r="AT781" s="208"/>
    </row>
    <row r="782" s="211" customFormat="1" ht="19.5" customHeight="1" spans="1:46">
      <c r="A782" s="225" t="s">
        <v>1531</v>
      </c>
      <c r="B782" s="221"/>
      <c r="C782" s="222">
        <f>SUM(C783:C784)</f>
        <v>0</v>
      </c>
      <c r="D782" s="129"/>
      <c r="E782" s="208">
        <f>B782-C782</f>
        <v>0</v>
      </c>
      <c r="F782" s="208"/>
      <c r="G782" s="208"/>
      <c r="H782" s="208"/>
      <c r="I782" s="245">
        <v>21108</v>
      </c>
      <c r="J782" s="211" t="s">
        <v>1532</v>
      </c>
      <c r="L782" s="208"/>
      <c r="M782" s="208"/>
      <c r="N782" s="208"/>
      <c r="O782" s="208"/>
      <c r="P782" s="208"/>
      <c r="Q782" s="208"/>
      <c r="R782" s="208"/>
      <c r="S782" s="208"/>
      <c r="T782" s="208"/>
      <c r="U782" s="208"/>
      <c r="V782" s="208"/>
      <c r="W782" s="208"/>
      <c r="X782" s="208"/>
      <c r="Y782" s="208"/>
      <c r="Z782" s="208"/>
      <c r="AA782" s="208"/>
      <c r="AB782" s="208"/>
      <c r="AC782" s="208"/>
      <c r="AD782" s="208"/>
      <c r="AE782" s="208"/>
      <c r="AF782" s="208"/>
      <c r="AG782" s="208"/>
      <c r="AH782" s="208"/>
      <c r="AI782" s="208"/>
      <c r="AJ782" s="208"/>
      <c r="AK782" s="208"/>
      <c r="AL782" s="208"/>
      <c r="AM782" s="208"/>
      <c r="AN782" s="208"/>
      <c r="AO782" s="208"/>
      <c r="AP782" s="208"/>
      <c r="AQ782" s="208"/>
      <c r="AR782" s="208"/>
      <c r="AS782" s="208"/>
      <c r="AT782" s="208"/>
    </row>
    <row r="783" s="211" customFormat="1" ht="19.5" customHeight="1" spans="1:46">
      <c r="A783" s="225" t="s">
        <v>1533</v>
      </c>
      <c r="B783" s="244"/>
      <c r="C783" s="193"/>
      <c r="D783" s="129"/>
      <c r="E783" s="208"/>
      <c r="F783" s="208"/>
      <c r="G783" s="208"/>
      <c r="H783" s="208"/>
      <c r="I783" s="245">
        <v>2110804</v>
      </c>
      <c r="J783" s="211" t="s">
        <v>1534</v>
      </c>
      <c r="L783" s="208"/>
      <c r="M783" s="208"/>
      <c r="N783" s="208"/>
      <c r="O783" s="208"/>
      <c r="P783" s="208"/>
      <c r="Q783" s="208"/>
      <c r="R783" s="208"/>
      <c r="S783" s="208"/>
      <c r="T783" s="208"/>
      <c r="U783" s="208"/>
      <c r="V783" s="208"/>
      <c r="W783" s="208"/>
      <c r="X783" s="208"/>
      <c r="Y783" s="208"/>
      <c r="Z783" s="208"/>
      <c r="AA783" s="208"/>
      <c r="AB783" s="208"/>
      <c r="AC783" s="208"/>
      <c r="AD783" s="208"/>
      <c r="AE783" s="208"/>
      <c r="AF783" s="208"/>
      <c r="AG783" s="208"/>
      <c r="AH783" s="208"/>
      <c r="AI783" s="208"/>
      <c r="AJ783" s="208"/>
      <c r="AK783" s="208"/>
      <c r="AL783" s="208"/>
      <c r="AM783" s="208"/>
      <c r="AN783" s="208"/>
      <c r="AO783" s="208"/>
      <c r="AP783" s="208"/>
      <c r="AQ783" s="208"/>
      <c r="AR783" s="208"/>
      <c r="AS783" s="208"/>
      <c r="AT783" s="208"/>
    </row>
    <row r="784" s="211" customFormat="1" ht="19.5" customHeight="1" spans="1:46">
      <c r="A784" s="225" t="s">
        <v>1535</v>
      </c>
      <c r="B784" s="244"/>
      <c r="C784" s="193"/>
      <c r="D784" s="129"/>
      <c r="E784" s="208"/>
      <c r="F784" s="208"/>
      <c r="G784" s="208"/>
      <c r="H784" s="208"/>
      <c r="I784" s="245">
        <v>2110899</v>
      </c>
      <c r="J784" s="211" t="s">
        <v>1536</v>
      </c>
      <c r="L784" s="208"/>
      <c r="M784" s="208"/>
      <c r="N784" s="208"/>
      <c r="O784" s="208"/>
      <c r="P784" s="208"/>
      <c r="Q784" s="208"/>
      <c r="R784" s="208"/>
      <c r="S784" s="208"/>
      <c r="T784" s="208"/>
      <c r="U784" s="208"/>
      <c r="V784" s="208"/>
      <c r="W784" s="208"/>
      <c r="X784" s="208"/>
      <c r="Y784" s="208"/>
      <c r="Z784" s="208"/>
      <c r="AA784" s="208"/>
      <c r="AB784" s="208"/>
      <c r="AC784" s="208"/>
      <c r="AD784" s="208"/>
      <c r="AE784" s="208"/>
      <c r="AF784" s="208"/>
      <c r="AG784" s="208"/>
      <c r="AH784" s="208"/>
      <c r="AI784" s="208"/>
      <c r="AJ784" s="208"/>
      <c r="AK784" s="208"/>
      <c r="AL784" s="208"/>
      <c r="AM784" s="208"/>
      <c r="AN784" s="208"/>
      <c r="AO784" s="208"/>
      <c r="AP784" s="208"/>
      <c r="AQ784" s="208"/>
      <c r="AR784" s="208"/>
      <c r="AS784" s="208"/>
      <c r="AT784" s="208"/>
    </row>
    <row r="785" s="211" customFormat="1" ht="19.5" customHeight="1" spans="1:46">
      <c r="A785" s="225" t="s">
        <v>1537</v>
      </c>
      <c r="B785" s="244"/>
      <c r="C785" s="193"/>
      <c r="D785" s="129"/>
      <c r="E785" s="208"/>
      <c r="F785" s="208"/>
      <c r="G785" s="208"/>
      <c r="H785" s="208"/>
      <c r="I785" s="245">
        <v>2110901</v>
      </c>
      <c r="J785" s="211" t="s">
        <v>1538</v>
      </c>
      <c r="L785" s="208"/>
      <c r="M785" s="208"/>
      <c r="N785" s="208"/>
      <c r="O785" s="208"/>
      <c r="P785" s="208"/>
      <c r="Q785" s="208"/>
      <c r="R785" s="208"/>
      <c r="S785" s="208"/>
      <c r="T785" s="208"/>
      <c r="U785" s="208"/>
      <c r="V785" s="208"/>
      <c r="W785" s="208"/>
      <c r="X785" s="208"/>
      <c r="Y785" s="208"/>
      <c r="Z785" s="208"/>
      <c r="AA785" s="208"/>
      <c r="AB785" s="208"/>
      <c r="AC785" s="208"/>
      <c r="AD785" s="208"/>
      <c r="AE785" s="208"/>
      <c r="AF785" s="208"/>
      <c r="AG785" s="208"/>
      <c r="AH785" s="208"/>
      <c r="AI785" s="208"/>
      <c r="AJ785" s="208"/>
      <c r="AK785" s="208"/>
      <c r="AL785" s="208"/>
      <c r="AM785" s="208"/>
      <c r="AN785" s="208"/>
      <c r="AO785" s="208"/>
      <c r="AP785" s="208"/>
      <c r="AQ785" s="208"/>
      <c r="AR785" s="208"/>
      <c r="AS785" s="208"/>
      <c r="AT785" s="208"/>
    </row>
    <row r="786" s="211" customFormat="1" ht="19.5" customHeight="1" spans="1:46">
      <c r="A786" s="225" t="s">
        <v>1539</v>
      </c>
      <c r="B786" s="244"/>
      <c r="C786" s="193"/>
      <c r="D786" s="129"/>
      <c r="E786" s="208"/>
      <c r="F786" s="208"/>
      <c r="G786" s="208"/>
      <c r="H786" s="208"/>
      <c r="I786" s="245">
        <v>2111001</v>
      </c>
      <c r="J786" s="211" t="s">
        <v>1540</v>
      </c>
      <c r="L786" s="208"/>
      <c r="M786" s="208"/>
      <c r="N786" s="208"/>
      <c r="O786" s="208"/>
      <c r="P786" s="208"/>
      <c r="Q786" s="208"/>
      <c r="R786" s="208"/>
      <c r="S786" s="208"/>
      <c r="T786" s="208"/>
      <c r="U786" s="208"/>
      <c r="V786" s="208"/>
      <c r="W786" s="208"/>
      <c r="X786" s="208"/>
      <c r="Y786" s="208"/>
      <c r="Z786" s="208"/>
      <c r="AA786" s="208"/>
      <c r="AB786" s="208"/>
      <c r="AC786" s="208"/>
      <c r="AD786" s="208"/>
      <c r="AE786" s="208"/>
      <c r="AF786" s="208"/>
      <c r="AG786" s="208"/>
      <c r="AH786" s="208"/>
      <c r="AI786" s="208"/>
      <c r="AJ786" s="208"/>
      <c r="AK786" s="208"/>
      <c r="AL786" s="208"/>
      <c r="AM786" s="208"/>
      <c r="AN786" s="208"/>
      <c r="AO786" s="208"/>
      <c r="AP786" s="208"/>
      <c r="AQ786" s="208"/>
      <c r="AR786" s="208"/>
      <c r="AS786" s="208"/>
      <c r="AT786" s="208"/>
    </row>
    <row r="787" s="211" customFormat="1" ht="19.5" customHeight="1" spans="1:46">
      <c r="A787" s="225" t="s">
        <v>1541</v>
      </c>
      <c r="B787" s="221"/>
      <c r="C787" s="222">
        <f>SUM(C788:C792)</f>
        <v>0</v>
      </c>
      <c r="D787" s="129" t="e">
        <f>ROUND(B787/C787*100,2)</f>
        <v>#DIV/0!</v>
      </c>
      <c r="E787" s="208">
        <f>B787-C787</f>
        <v>0</v>
      </c>
      <c r="F787" s="208"/>
      <c r="G787" s="208"/>
      <c r="H787" s="208"/>
      <c r="I787" s="245">
        <v>21111</v>
      </c>
      <c r="J787" s="211" t="s">
        <v>1542</v>
      </c>
      <c r="L787" s="208"/>
      <c r="M787" s="208"/>
      <c r="N787" s="208"/>
      <c r="O787" s="208"/>
      <c r="P787" s="208"/>
      <c r="Q787" s="208"/>
      <c r="R787" s="208"/>
      <c r="S787" s="208"/>
      <c r="T787" s="208"/>
      <c r="U787" s="208"/>
      <c r="V787" s="208"/>
      <c r="W787" s="208"/>
      <c r="X787" s="208"/>
      <c r="Y787" s="208"/>
      <c r="Z787" s="208"/>
      <c r="AA787" s="208"/>
      <c r="AB787" s="208"/>
      <c r="AC787" s="208"/>
      <c r="AD787" s="208"/>
      <c r="AE787" s="208"/>
      <c r="AF787" s="208"/>
      <c r="AG787" s="208"/>
      <c r="AH787" s="208"/>
      <c r="AI787" s="208"/>
      <c r="AJ787" s="208"/>
      <c r="AK787" s="208"/>
      <c r="AL787" s="208"/>
      <c r="AM787" s="208"/>
      <c r="AN787" s="208"/>
      <c r="AO787" s="208"/>
      <c r="AP787" s="208"/>
      <c r="AQ787" s="208"/>
      <c r="AR787" s="208"/>
      <c r="AS787" s="208"/>
      <c r="AT787" s="208"/>
    </row>
    <row r="788" s="211" customFormat="1" ht="19.5" customHeight="1" spans="1:46">
      <c r="A788" s="225" t="s">
        <v>1543</v>
      </c>
      <c r="B788" s="244"/>
      <c r="C788" s="193"/>
      <c r="D788" s="129"/>
      <c r="E788" s="208"/>
      <c r="F788" s="208"/>
      <c r="G788" s="208"/>
      <c r="H788" s="208"/>
      <c r="I788" s="245">
        <v>2111101</v>
      </c>
      <c r="J788" s="211" t="s">
        <v>1544</v>
      </c>
      <c r="M788" s="208"/>
      <c r="N788" s="208"/>
      <c r="O788" s="208"/>
      <c r="P788" s="208"/>
      <c r="Q788" s="208"/>
      <c r="R788" s="208"/>
      <c r="S788" s="208"/>
      <c r="T788" s="208"/>
      <c r="U788" s="208"/>
      <c r="V788" s="208"/>
      <c r="W788" s="208"/>
      <c r="X788" s="208"/>
      <c r="Y788" s="208"/>
      <c r="Z788" s="208"/>
      <c r="AA788" s="208"/>
      <c r="AB788" s="208"/>
      <c r="AC788" s="208"/>
      <c r="AD788" s="208"/>
      <c r="AE788" s="208"/>
      <c r="AF788" s="208"/>
      <c r="AG788" s="208"/>
      <c r="AH788" s="208"/>
      <c r="AI788" s="208"/>
      <c r="AJ788" s="208"/>
      <c r="AK788" s="208"/>
      <c r="AL788" s="208"/>
      <c r="AM788" s="208"/>
      <c r="AN788" s="208"/>
      <c r="AO788" s="208"/>
      <c r="AP788" s="208"/>
      <c r="AQ788" s="208"/>
      <c r="AR788" s="208"/>
      <c r="AS788" s="208"/>
      <c r="AT788" s="208"/>
    </row>
    <row r="789" s="211" customFormat="1" ht="19.5" customHeight="1" spans="1:46">
      <c r="A789" s="225" t="s">
        <v>1545</v>
      </c>
      <c r="B789" s="244"/>
      <c r="C789" s="193"/>
      <c r="D789" s="129"/>
      <c r="E789" s="208"/>
      <c r="F789" s="208"/>
      <c r="G789" s="208"/>
      <c r="H789" s="208"/>
      <c r="I789" s="245">
        <v>2111102</v>
      </c>
      <c r="J789" s="211" t="s">
        <v>1546</v>
      </c>
      <c r="M789" s="208"/>
      <c r="N789" s="208"/>
      <c r="O789" s="208"/>
      <c r="P789" s="208"/>
      <c r="Q789" s="208"/>
      <c r="R789" s="208"/>
      <c r="S789" s="208"/>
      <c r="T789" s="208"/>
      <c r="U789" s="208"/>
      <c r="V789" s="208"/>
      <c r="W789" s="208"/>
      <c r="X789" s="208"/>
      <c r="Y789" s="208"/>
      <c r="Z789" s="208"/>
      <c r="AA789" s="208"/>
      <c r="AB789" s="208"/>
      <c r="AC789" s="208"/>
      <c r="AD789" s="208"/>
      <c r="AE789" s="208"/>
      <c r="AF789" s="208"/>
      <c r="AG789" s="208"/>
      <c r="AH789" s="208"/>
      <c r="AI789" s="208"/>
      <c r="AJ789" s="208"/>
      <c r="AK789" s="208"/>
      <c r="AL789" s="208"/>
      <c r="AM789" s="208"/>
      <c r="AN789" s="208"/>
      <c r="AO789" s="208"/>
      <c r="AP789" s="208"/>
      <c r="AQ789" s="208"/>
      <c r="AR789" s="208"/>
      <c r="AS789" s="208"/>
      <c r="AT789" s="208"/>
    </row>
    <row r="790" s="211" customFormat="1" ht="19.5" customHeight="1" spans="1:46">
      <c r="A790" s="225" t="s">
        <v>1547</v>
      </c>
      <c r="B790" s="244"/>
      <c r="C790" s="193"/>
      <c r="D790" s="129"/>
      <c r="E790" s="208"/>
      <c r="F790" s="208"/>
      <c r="G790" s="208"/>
      <c r="H790" s="208"/>
      <c r="I790" s="245">
        <v>2111103</v>
      </c>
      <c r="J790" s="211" t="s">
        <v>1548</v>
      </c>
      <c r="M790" s="208"/>
      <c r="N790" s="208"/>
      <c r="O790" s="208"/>
      <c r="P790" s="208"/>
      <c r="Q790" s="208"/>
      <c r="R790" s="208"/>
      <c r="S790" s="208"/>
      <c r="T790" s="208"/>
      <c r="U790" s="208"/>
      <c r="V790" s="208"/>
      <c r="W790" s="208"/>
      <c r="X790" s="208"/>
      <c r="Y790" s="208"/>
      <c r="Z790" s="208"/>
      <c r="AA790" s="208"/>
      <c r="AB790" s="208"/>
      <c r="AC790" s="208"/>
      <c r="AD790" s="208"/>
      <c r="AE790" s="208"/>
      <c r="AF790" s="208"/>
      <c r="AG790" s="208"/>
      <c r="AH790" s="208"/>
      <c r="AI790" s="208"/>
      <c r="AJ790" s="208"/>
      <c r="AK790" s="208"/>
      <c r="AL790" s="208"/>
      <c r="AM790" s="208"/>
      <c r="AN790" s="208"/>
      <c r="AO790" s="208"/>
      <c r="AP790" s="208"/>
      <c r="AQ790" s="208"/>
      <c r="AR790" s="208"/>
      <c r="AS790" s="208"/>
      <c r="AT790" s="208"/>
    </row>
    <row r="791" s="211" customFormat="1" ht="19.5" customHeight="1" spans="1:46">
      <c r="A791" s="225" t="s">
        <v>1549</v>
      </c>
      <c r="B791" s="244"/>
      <c r="C791" s="193"/>
      <c r="D791" s="129"/>
      <c r="E791" s="208"/>
      <c r="F791" s="208"/>
      <c r="G791" s="208"/>
      <c r="H791" s="208"/>
      <c r="I791" s="245">
        <v>2111104</v>
      </c>
      <c r="J791" s="211" t="s">
        <v>1550</v>
      </c>
      <c r="M791" s="208"/>
      <c r="N791" s="208"/>
      <c r="O791" s="208"/>
      <c r="P791" s="208"/>
      <c r="Q791" s="208"/>
      <c r="R791" s="208"/>
      <c r="S791" s="208"/>
      <c r="T791" s="208"/>
      <c r="U791" s="208"/>
      <c r="V791" s="208"/>
      <c r="W791" s="208"/>
      <c r="X791" s="208"/>
      <c r="Y791" s="208"/>
      <c r="Z791" s="208"/>
      <c r="AA791" s="208"/>
      <c r="AB791" s="208"/>
      <c r="AC791" s="208"/>
      <c r="AD791" s="208"/>
      <c r="AE791" s="208"/>
      <c r="AF791" s="208"/>
      <c r="AG791" s="208"/>
      <c r="AH791" s="208"/>
      <c r="AI791" s="208"/>
      <c r="AJ791" s="208"/>
      <c r="AK791" s="208"/>
      <c r="AL791" s="208"/>
      <c r="AM791" s="208"/>
      <c r="AN791" s="208"/>
      <c r="AO791" s="208"/>
      <c r="AP791" s="208"/>
      <c r="AQ791" s="208"/>
      <c r="AR791" s="208"/>
      <c r="AS791" s="208"/>
      <c r="AT791" s="208"/>
    </row>
    <row r="792" s="211" customFormat="1" ht="19.5" customHeight="1" spans="1:46">
      <c r="A792" s="225" t="s">
        <v>1551</v>
      </c>
      <c r="B792" s="244"/>
      <c r="C792" s="193">
        <v>0</v>
      </c>
      <c r="D792" s="129" t="e">
        <f>ROUND(B792/C792*100,2)</f>
        <v>#DIV/0!</v>
      </c>
      <c r="E792" s="208"/>
      <c r="F792" s="208"/>
      <c r="G792" s="208"/>
      <c r="H792" s="208"/>
      <c r="I792" s="245">
        <v>2111199</v>
      </c>
      <c r="J792" s="211" t="s">
        <v>1552</v>
      </c>
      <c r="M792" s="208"/>
      <c r="N792" s="208"/>
      <c r="O792" s="208"/>
      <c r="P792" s="208"/>
      <c r="Q792" s="208"/>
      <c r="R792" s="208"/>
      <c r="S792" s="208"/>
      <c r="T792" s="208"/>
      <c r="U792" s="208"/>
      <c r="V792" s="208"/>
      <c r="W792" s="208"/>
      <c r="X792" s="208"/>
      <c r="Y792" s="208"/>
      <c r="Z792" s="208"/>
      <c r="AA792" s="208"/>
      <c r="AB792" s="208"/>
      <c r="AC792" s="208"/>
      <c r="AD792" s="208"/>
      <c r="AE792" s="208"/>
      <c r="AF792" s="208"/>
      <c r="AG792" s="208"/>
      <c r="AH792" s="208"/>
      <c r="AI792" s="208"/>
      <c r="AJ792" s="208"/>
      <c r="AK792" s="208"/>
      <c r="AL792" s="208"/>
      <c r="AM792" s="208"/>
      <c r="AN792" s="208"/>
      <c r="AO792" s="208"/>
      <c r="AP792" s="208"/>
      <c r="AQ792" s="208"/>
      <c r="AR792" s="208"/>
      <c r="AS792" s="208"/>
      <c r="AT792" s="208"/>
    </row>
    <row r="793" s="211" customFormat="1" ht="19.5" customHeight="1" spans="1:46">
      <c r="A793" s="225" t="s">
        <v>1553</v>
      </c>
      <c r="B793" s="244"/>
      <c r="C793" s="193"/>
      <c r="D793" s="129"/>
      <c r="E793" s="208"/>
      <c r="F793" s="208"/>
      <c r="G793" s="208"/>
      <c r="H793" s="208"/>
      <c r="I793" s="245">
        <v>2111201</v>
      </c>
      <c r="J793" s="211" t="s">
        <v>1554</v>
      </c>
      <c r="M793" s="208"/>
      <c r="N793" s="208"/>
      <c r="O793" s="208"/>
      <c r="P793" s="208"/>
      <c r="Q793" s="208"/>
      <c r="R793" s="208"/>
      <c r="S793" s="208"/>
      <c r="T793" s="208"/>
      <c r="U793" s="208"/>
      <c r="V793" s="208"/>
      <c r="W793" s="208"/>
      <c r="X793" s="208"/>
      <c r="Y793" s="208"/>
      <c r="Z793" s="208"/>
      <c r="AA793" s="208"/>
      <c r="AB793" s="208"/>
      <c r="AC793" s="208"/>
      <c r="AD793" s="208"/>
      <c r="AE793" s="208"/>
      <c r="AF793" s="208"/>
      <c r="AG793" s="208"/>
      <c r="AH793" s="208"/>
      <c r="AI793" s="208"/>
      <c r="AJ793" s="208"/>
      <c r="AK793" s="208"/>
      <c r="AL793" s="208"/>
      <c r="AM793" s="208"/>
      <c r="AN793" s="208"/>
      <c r="AO793" s="208"/>
      <c r="AP793" s="208"/>
      <c r="AQ793" s="208"/>
      <c r="AR793" s="208"/>
      <c r="AS793" s="208"/>
      <c r="AT793" s="208"/>
    </row>
    <row r="794" s="211" customFormat="1" ht="19.5" customHeight="1" spans="1:46">
      <c r="A794" s="225" t="s">
        <v>1555</v>
      </c>
      <c r="B794" s="244"/>
      <c r="C794" s="193"/>
      <c r="D794" s="129"/>
      <c r="E794" s="208"/>
      <c r="F794" s="208"/>
      <c r="G794" s="208"/>
      <c r="H794" s="208"/>
      <c r="I794" s="245">
        <v>2111301</v>
      </c>
      <c r="J794" s="211" t="s">
        <v>1556</v>
      </c>
      <c r="M794" s="208"/>
      <c r="N794" s="208"/>
      <c r="O794" s="208"/>
      <c r="P794" s="208"/>
      <c r="Q794" s="208"/>
      <c r="R794" s="208"/>
      <c r="S794" s="208"/>
      <c r="T794" s="208"/>
      <c r="U794" s="208"/>
      <c r="V794" s="208"/>
      <c r="W794" s="208"/>
      <c r="X794" s="208"/>
      <c r="Y794" s="208"/>
      <c r="Z794" s="208"/>
      <c r="AA794" s="208"/>
      <c r="AB794" s="208"/>
      <c r="AC794" s="208"/>
      <c r="AD794" s="208"/>
      <c r="AE794" s="208"/>
      <c r="AF794" s="208"/>
      <c r="AG794" s="208"/>
      <c r="AH794" s="208"/>
      <c r="AI794" s="208"/>
      <c r="AJ794" s="208"/>
      <c r="AK794" s="208"/>
      <c r="AL794" s="208"/>
      <c r="AM794" s="208"/>
      <c r="AN794" s="208"/>
      <c r="AO794" s="208"/>
      <c r="AP794" s="208"/>
      <c r="AQ794" s="208"/>
      <c r="AR794" s="208"/>
      <c r="AS794" s="208"/>
      <c r="AT794" s="208"/>
    </row>
    <row r="795" s="211" customFormat="1" ht="19.5" customHeight="1" spans="1:46">
      <c r="A795" s="225" t="s">
        <v>1557</v>
      </c>
      <c r="B795" s="221"/>
      <c r="C795" s="222">
        <f>SUM(C796:C809)</f>
        <v>0</v>
      </c>
      <c r="D795" s="129"/>
      <c r="E795" s="208">
        <f>B795-C795</f>
        <v>0</v>
      </c>
      <c r="F795" s="208"/>
      <c r="G795" s="208"/>
      <c r="H795" s="208"/>
      <c r="I795" s="245">
        <v>21114</v>
      </c>
      <c r="J795" s="211" t="s">
        <v>1558</v>
      </c>
      <c r="P795" s="208"/>
      <c r="Q795" s="208"/>
      <c r="R795" s="208"/>
      <c r="S795" s="208"/>
      <c r="T795" s="208"/>
      <c r="U795" s="208"/>
      <c r="V795" s="208"/>
      <c r="W795" s="208"/>
      <c r="X795" s="208"/>
      <c r="Y795" s="208"/>
      <c r="Z795" s="208"/>
      <c r="AA795" s="208"/>
      <c r="AB795" s="208"/>
      <c r="AC795" s="208"/>
      <c r="AD795" s="208"/>
      <c r="AE795" s="208"/>
      <c r="AF795" s="208"/>
      <c r="AG795" s="208"/>
      <c r="AH795" s="208"/>
      <c r="AI795" s="208"/>
      <c r="AJ795" s="208"/>
      <c r="AK795" s="208"/>
      <c r="AL795" s="208"/>
      <c r="AM795" s="208"/>
      <c r="AN795" s="208"/>
      <c r="AO795" s="208"/>
      <c r="AP795" s="208"/>
      <c r="AQ795" s="208"/>
      <c r="AR795" s="208"/>
      <c r="AS795" s="208"/>
      <c r="AT795" s="208"/>
    </row>
    <row r="796" s="211" customFormat="1" ht="19.5" customHeight="1" spans="1:46">
      <c r="A796" s="225" t="s">
        <v>198</v>
      </c>
      <c r="B796" s="244"/>
      <c r="C796" s="193"/>
      <c r="D796" s="129"/>
      <c r="E796" s="208"/>
      <c r="F796" s="208"/>
      <c r="G796" s="208"/>
      <c r="H796" s="208"/>
      <c r="I796" s="245">
        <v>2111401</v>
      </c>
      <c r="J796" s="211" t="s">
        <v>1559</v>
      </c>
      <c r="P796" s="208"/>
      <c r="Q796" s="208"/>
      <c r="R796" s="208"/>
      <c r="S796" s="208"/>
      <c r="T796" s="208"/>
      <c r="U796" s="208"/>
      <c r="V796" s="208"/>
      <c r="W796" s="208"/>
      <c r="X796" s="208"/>
      <c r="Y796" s="208"/>
      <c r="Z796" s="208"/>
      <c r="AA796" s="208"/>
      <c r="AB796" s="208"/>
      <c r="AC796" s="208"/>
      <c r="AD796" s="208"/>
      <c r="AE796" s="208"/>
      <c r="AF796" s="208"/>
      <c r="AG796" s="208"/>
      <c r="AH796" s="208"/>
      <c r="AI796" s="208"/>
      <c r="AJ796" s="208"/>
      <c r="AK796" s="208"/>
      <c r="AL796" s="208"/>
      <c r="AM796" s="208"/>
      <c r="AN796" s="208"/>
      <c r="AO796" s="208"/>
      <c r="AP796" s="208"/>
      <c r="AQ796" s="208"/>
      <c r="AR796" s="208"/>
      <c r="AS796" s="208"/>
      <c r="AT796" s="208"/>
    </row>
    <row r="797" s="211" customFormat="1" ht="19.5" customHeight="1" spans="1:10">
      <c r="A797" s="225" t="s">
        <v>200</v>
      </c>
      <c r="B797" s="244"/>
      <c r="C797" s="193"/>
      <c r="D797" s="129"/>
      <c r="I797" s="245">
        <v>2111402</v>
      </c>
      <c r="J797" s="211" t="s">
        <v>1560</v>
      </c>
    </row>
    <row r="798" s="211" customFormat="1" ht="19.5" customHeight="1" spans="1:10">
      <c r="A798" s="225" t="s">
        <v>184</v>
      </c>
      <c r="B798" s="244"/>
      <c r="C798" s="193"/>
      <c r="D798" s="129"/>
      <c r="I798" s="245">
        <v>2111403</v>
      </c>
      <c r="J798" s="211" t="s">
        <v>1561</v>
      </c>
    </row>
    <row r="799" s="211" customFormat="1" ht="19.5" customHeight="1" spans="1:10">
      <c r="A799" s="225" t="s">
        <v>1562</v>
      </c>
      <c r="B799" s="244"/>
      <c r="C799" s="193"/>
      <c r="D799" s="129"/>
      <c r="I799" s="245">
        <v>2111404</v>
      </c>
      <c r="J799" s="211" t="s">
        <v>1563</v>
      </c>
    </row>
    <row r="800" s="211" customFormat="1" ht="19.5" customHeight="1" spans="1:10">
      <c r="A800" s="225" t="s">
        <v>1564</v>
      </c>
      <c r="B800" s="244"/>
      <c r="C800" s="193"/>
      <c r="D800" s="129"/>
      <c r="I800" s="245">
        <v>2111405</v>
      </c>
      <c r="J800" s="211" t="s">
        <v>1565</v>
      </c>
    </row>
    <row r="801" s="211" customFormat="1" ht="19.5" customHeight="1" spans="1:10">
      <c r="A801" s="225" t="s">
        <v>1566</v>
      </c>
      <c r="B801" s="244"/>
      <c r="C801" s="193"/>
      <c r="D801" s="129"/>
      <c r="I801" s="245">
        <v>2111406</v>
      </c>
      <c r="J801" s="211" t="s">
        <v>1567</v>
      </c>
    </row>
    <row r="802" s="211" customFormat="1" ht="19.5" customHeight="1" spans="1:10">
      <c r="A802" s="225" t="s">
        <v>1568</v>
      </c>
      <c r="B802" s="244"/>
      <c r="C802" s="193"/>
      <c r="D802" s="129"/>
      <c r="I802" s="245">
        <v>2111407</v>
      </c>
      <c r="J802" s="211" t="s">
        <v>1569</v>
      </c>
    </row>
    <row r="803" s="211" customFormat="1" ht="19.5" customHeight="1" spans="1:10">
      <c r="A803" s="225" t="s">
        <v>1570</v>
      </c>
      <c r="B803" s="244"/>
      <c r="C803" s="193"/>
      <c r="D803" s="129"/>
      <c r="I803" s="245">
        <v>2111408</v>
      </c>
      <c r="J803" s="211" t="s">
        <v>1571</v>
      </c>
    </row>
    <row r="804" s="211" customFormat="1" ht="19.5" customHeight="1" spans="1:10">
      <c r="A804" s="225" t="s">
        <v>1572</v>
      </c>
      <c r="B804" s="244"/>
      <c r="C804" s="193"/>
      <c r="D804" s="129"/>
      <c r="I804" s="245">
        <v>2111409</v>
      </c>
      <c r="J804" s="211" t="s">
        <v>1573</v>
      </c>
    </row>
    <row r="805" s="211" customFormat="1" ht="19.5" customHeight="1" spans="1:10">
      <c r="A805" s="225" t="s">
        <v>1574</v>
      </c>
      <c r="B805" s="244"/>
      <c r="C805" s="193"/>
      <c r="D805" s="129"/>
      <c r="I805" s="245">
        <v>2111410</v>
      </c>
      <c r="J805" s="211" t="s">
        <v>1575</v>
      </c>
    </row>
    <row r="806" s="211" customFormat="1" ht="19.5" customHeight="1" spans="1:10">
      <c r="A806" s="225" t="s">
        <v>273</v>
      </c>
      <c r="B806" s="244"/>
      <c r="C806" s="193"/>
      <c r="D806" s="129"/>
      <c r="I806" s="245">
        <v>2111411</v>
      </c>
      <c r="J806" s="211" t="s">
        <v>1576</v>
      </c>
    </row>
    <row r="807" s="211" customFormat="1" ht="19.5" customHeight="1" spans="1:10">
      <c r="A807" s="225" t="s">
        <v>1577</v>
      </c>
      <c r="B807" s="244"/>
      <c r="C807" s="193"/>
      <c r="D807" s="129"/>
      <c r="I807" s="245">
        <v>2111413</v>
      </c>
      <c r="J807" s="211" t="s">
        <v>1578</v>
      </c>
    </row>
    <row r="808" s="211" customFormat="1" ht="19.5" customHeight="1" spans="1:10">
      <c r="A808" s="225" t="s">
        <v>192</v>
      </c>
      <c r="B808" s="244"/>
      <c r="C808" s="193"/>
      <c r="D808" s="129"/>
      <c r="I808" s="245">
        <v>2111450</v>
      </c>
      <c r="J808" s="211" t="s">
        <v>1579</v>
      </c>
    </row>
    <row r="809" s="211" customFormat="1" ht="19.5" customHeight="1" spans="1:10">
      <c r="A809" s="225" t="s">
        <v>1580</v>
      </c>
      <c r="B809" s="244"/>
      <c r="C809" s="193"/>
      <c r="D809" s="129"/>
      <c r="I809" s="245">
        <v>2111499</v>
      </c>
      <c r="J809" s="211" t="s">
        <v>1581</v>
      </c>
    </row>
    <row r="810" s="211" customFormat="1" ht="19.5" customHeight="1" spans="1:10">
      <c r="A810" s="225" t="s">
        <v>1582</v>
      </c>
      <c r="B810" s="237"/>
      <c r="C810" s="198">
        <v>30</v>
      </c>
      <c r="D810" s="129">
        <f>ROUND(B810/C810*100,2)</f>
        <v>0</v>
      </c>
      <c r="I810" s="245">
        <v>2119901</v>
      </c>
      <c r="J810" s="211" t="s">
        <v>1583</v>
      </c>
    </row>
    <row r="811" s="211" customFormat="1" ht="19.5" customHeight="1" spans="1:10">
      <c r="A811" s="225" t="s">
        <v>115</v>
      </c>
      <c r="B811" s="218">
        <v>2389</v>
      </c>
      <c r="C811" s="219">
        <f>SUM(C812,C824:C825,C828:C830)</f>
        <v>6971</v>
      </c>
      <c r="D811" s="129">
        <f>ROUND(B811/C811*100,2)</f>
        <v>34.27</v>
      </c>
      <c r="E811" s="211">
        <v>2218</v>
      </c>
      <c r="F811" s="208">
        <f>B811-E811</f>
        <v>171</v>
      </c>
      <c r="G811" s="208">
        <v>2010</v>
      </c>
      <c r="H811" s="208">
        <f>C811-G811</f>
        <v>4961</v>
      </c>
      <c r="I811" s="245">
        <v>212</v>
      </c>
      <c r="J811" s="211" t="s">
        <v>1584</v>
      </c>
    </row>
    <row r="812" s="211" customFormat="1" ht="19.5" customHeight="1" spans="1:10">
      <c r="A812" s="225" t="s">
        <v>1585</v>
      </c>
      <c r="B812" s="221">
        <v>760</v>
      </c>
      <c r="C812" s="222">
        <f>SUM(C813:C823)</f>
        <v>549</v>
      </c>
      <c r="D812" s="129">
        <f>ROUND(B812/C812*100,2)</f>
        <v>138.43</v>
      </c>
      <c r="E812" s="208">
        <f>B812-C812</f>
        <v>211</v>
      </c>
      <c r="I812" s="245">
        <v>21201</v>
      </c>
      <c r="J812" s="211" t="s">
        <v>1586</v>
      </c>
    </row>
    <row r="813" s="211" customFormat="1" ht="19.5" customHeight="1" spans="1:10">
      <c r="A813" s="225" t="s">
        <v>1587</v>
      </c>
      <c r="B813" s="244">
        <v>509</v>
      </c>
      <c r="C813" s="193">
        <v>420</v>
      </c>
      <c r="D813" s="129">
        <f>ROUND(B813/C813*100,2)</f>
        <v>121.19</v>
      </c>
      <c r="I813" s="245">
        <v>2120101</v>
      </c>
      <c r="J813" s="211" t="s">
        <v>1588</v>
      </c>
    </row>
    <row r="814" s="211" customFormat="1" ht="19.5" customHeight="1" spans="1:10">
      <c r="A814" s="225" t="s">
        <v>1589</v>
      </c>
      <c r="B814" s="244"/>
      <c r="C814" s="193"/>
      <c r="D814" s="129"/>
      <c r="I814" s="245">
        <v>2120102</v>
      </c>
      <c r="J814" s="211" t="s">
        <v>1590</v>
      </c>
    </row>
    <row r="815" s="211" customFormat="1" ht="19.5" customHeight="1" spans="1:10">
      <c r="A815" s="225" t="s">
        <v>1591</v>
      </c>
      <c r="B815" s="244"/>
      <c r="C815" s="193"/>
      <c r="D815" s="129"/>
      <c r="I815" s="245">
        <v>2120103</v>
      </c>
      <c r="J815" s="211" t="s">
        <v>1592</v>
      </c>
    </row>
    <row r="816" s="211" customFormat="1" ht="19.5" customHeight="1" spans="1:10">
      <c r="A816" s="225" t="s">
        <v>1593</v>
      </c>
      <c r="B816" s="244">
        <v>251</v>
      </c>
      <c r="C816" s="193">
        <v>129</v>
      </c>
      <c r="D816" s="129">
        <f>ROUND(B816/C816*100,2)</f>
        <v>194.57</v>
      </c>
      <c r="I816" s="245">
        <v>2120104</v>
      </c>
      <c r="J816" s="211" t="s">
        <v>1594</v>
      </c>
    </row>
    <row r="817" s="211" customFormat="1" ht="19.5" customHeight="1" spans="1:10">
      <c r="A817" s="225" t="s">
        <v>1595</v>
      </c>
      <c r="B817" s="244"/>
      <c r="C817" s="193"/>
      <c r="D817" s="129"/>
      <c r="I817" s="245">
        <v>2120105</v>
      </c>
      <c r="J817" s="211" t="s">
        <v>1596</v>
      </c>
    </row>
    <row r="818" s="211" customFormat="1" ht="19.5" customHeight="1" spans="1:10">
      <c r="A818" s="225" t="s">
        <v>1597</v>
      </c>
      <c r="B818" s="244"/>
      <c r="C818" s="193"/>
      <c r="D818" s="129"/>
      <c r="I818" s="245">
        <v>2120106</v>
      </c>
      <c r="J818" s="211" t="s">
        <v>1598</v>
      </c>
    </row>
    <row r="819" s="211" customFormat="1" ht="19.5" customHeight="1" spans="1:10">
      <c r="A819" s="225" t="s">
        <v>1599</v>
      </c>
      <c r="B819" s="244"/>
      <c r="C819" s="193"/>
      <c r="D819" s="129"/>
      <c r="I819" s="245">
        <v>2120107</v>
      </c>
      <c r="J819" s="211" t="s">
        <v>1600</v>
      </c>
    </row>
    <row r="820" s="211" customFormat="1" ht="19.5" customHeight="1" spans="1:10">
      <c r="A820" s="225" t="s">
        <v>1601</v>
      </c>
      <c r="B820" s="244"/>
      <c r="C820" s="193"/>
      <c r="D820" s="129"/>
      <c r="I820" s="245">
        <v>2120108</v>
      </c>
      <c r="J820" s="211" t="s">
        <v>1602</v>
      </c>
    </row>
    <row r="821" s="211" customFormat="1" ht="19.5" customHeight="1" spans="1:10">
      <c r="A821" s="225" t="s">
        <v>1603</v>
      </c>
      <c r="B821" s="244"/>
      <c r="C821" s="193"/>
      <c r="D821" s="129"/>
      <c r="I821" s="245">
        <v>2120109</v>
      </c>
      <c r="J821" s="211" t="s">
        <v>1604</v>
      </c>
    </row>
    <row r="822" s="211" customFormat="1" ht="19.5" customHeight="1" spans="1:10">
      <c r="A822" s="225" t="s">
        <v>1605</v>
      </c>
      <c r="B822" s="244"/>
      <c r="C822" s="193"/>
      <c r="D822" s="129"/>
      <c r="I822" s="245">
        <v>2120110</v>
      </c>
      <c r="J822" s="211" t="s">
        <v>1606</v>
      </c>
    </row>
    <row r="823" s="211" customFormat="1" ht="19.5" customHeight="1" spans="1:10">
      <c r="A823" s="225" t="s">
        <v>1607</v>
      </c>
      <c r="B823" s="244"/>
      <c r="C823" s="193">
        <v>0</v>
      </c>
      <c r="D823" s="129" t="e">
        <f>ROUND(B823/C823*100,2)</f>
        <v>#DIV/0!</v>
      </c>
      <c r="I823" s="245">
        <v>2120199</v>
      </c>
      <c r="J823" s="211" t="s">
        <v>1608</v>
      </c>
    </row>
    <row r="824" s="211" customFormat="1" ht="19.5" customHeight="1" spans="1:10">
      <c r="A824" s="225" t="s">
        <v>1609</v>
      </c>
      <c r="B824" s="244"/>
      <c r="C824" s="193">
        <v>125</v>
      </c>
      <c r="D824" s="129">
        <f>ROUND(B824/C824*100,2)</f>
        <v>0</v>
      </c>
      <c r="I824" s="245">
        <v>2120201</v>
      </c>
      <c r="J824" s="211" t="s">
        <v>1610</v>
      </c>
    </row>
    <row r="825" s="211" customFormat="1" ht="19.5" customHeight="1" spans="1:10">
      <c r="A825" s="225" t="s">
        <v>1611</v>
      </c>
      <c r="B825" s="221"/>
      <c r="C825" s="222">
        <f>SUM(C826:C827)</f>
        <v>0</v>
      </c>
      <c r="D825" s="129"/>
      <c r="E825" s="208">
        <f>B825-C825</f>
        <v>0</v>
      </c>
      <c r="I825" s="245">
        <v>21203</v>
      </c>
      <c r="J825" s="211" t="s">
        <v>1612</v>
      </c>
    </row>
    <row r="826" s="211" customFormat="1" ht="19.5" customHeight="1" spans="1:10">
      <c r="A826" s="225" t="s">
        <v>1613</v>
      </c>
      <c r="B826" s="244"/>
      <c r="C826" s="193"/>
      <c r="D826" s="129"/>
      <c r="I826" s="245">
        <v>2120303</v>
      </c>
      <c r="J826" s="211" t="s">
        <v>1614</v>
      </c>
    </row>
    <row r="827" s="211" customFormat="1" ht="19.5" customHeight="1" spans="1:10">
      <c r="A827" s="225" t="s">
        <v>1615</v>
      </c>
      <c r="B827" s="244"/>
      <c r="C827" s="193"/>
      <c r="D827" s="129"/>
      <c r="I827" s="245">
        <v>2120399</v>
      </c>
      <c r="J827" s="211" t="s">
        <v>1616</v>
      </c>
    </row>
    <row r="828" s="211" customFormat="1" ht="19.5" customHeight="1" spans="1:10">
      <c r="A828" s="225" t="s">
        <v>1617</v>
      </c>
      <c r="B828" s="237">
        <v>224</v>
      </c>
      <c r="C828" s="198">
        <v>97</v>
      </c>
      <c r="D828" s="129">
        <f>ROUND(B828/C828*100,2)</f>
        <v>230.93</v>
      </c>
      <c r="I828" s="245">
        <v>2120501</v>
      </c>
      <c r="J828" s="211" t="s">
        <v>1618</v>
      </c>
    </row>
    <row r="829" s="211" customFormat="1" ht="19.5" customHeight="1" spans="1:10">
      <c r="A829" s="225" t="s">
        <v>1619</v>
      </c>
      <c r="B829" s="237"/>
      <c r="C829" s="198"/>
      <c r="D829" s="129"/>
      <c r="I829" s="245">
        <v>2120601</v>
      </c>
      <c r="J829" s="211" t="s">
        <v>1620</v>
      </c>
    </row>
    <row r="830" s="211" customFormat="1" ht="19.5" customHeight="1" spans="1:10">
      <c r="A830" s="225" t="s">
        <v>1621</v>
      </c>
      <c r="B830" s="237">
        <v>1406</v>
      </c>
      <c r="C830" s="198">
        <v>6200</v>
      </c>
      <c r="D830" s="129">
        <f>ROUND(B830/C830*100,2)</f>
        <v>22.68</v>
      </c>
      <c r="I830" s="245">
        <v>2129999</v>
      </c>
      <c r="J830" s="211" t="s">
        <v>1622</v>
      </c>
    </row>
    <row r="831" s="211" customFormat="1" ht="19.5" customHeight="1" spans="1:10">
      <c r="A831" s="225" t="s">
        <v>116</v>
      </c>
      <c r="B831" s="218">
        <v>11095</v>
      </c>
      <c r="C831" s="219">
        <f>SUM(C832,C858,C886,C913,C924,C935,C941,C948,C955,C959)</f>
        <v>10575</v>
      </c>
      <c r="D831" s="129">
        <f>ROUND(B831/C831*100,2)</f>
        <v>104.92</v>
      </c>
      <c r="E831" s="211">
        <v>9938</v>
      </c>
      <c r="F831" s="208">
        <f>B831-E831</f>
        <v>1157</v>
      </c>
      <c r="G831" s="208">
        <v>12069</v>
      </c>
      <c r="H831" s="208">
        <f>C831-G831</f>
        <v>-1494</v>
      </c>
      <c r="I831" s="245">
        <v>213</v>
      </c>
      <c r="J831" s="211" t="s">
        <v>1623</v>
      </c>
    </row>
    <row r="832" s="211" customFormat="1" ht="19.5" customHeight="1" spans="1:10">
      <c r="A832" s="225" t="s">
        <v>1624</v>
      </c>
      <c r="B832" s="221">
        <v>1421</v>
      </c>
      <c r="C832" s="222">
        <f>SUM(C833:C857)</f>
        <v>1452</v>
      </c>
      <c r="D832" s="129">
        <f>ROUND(B832/C832*100,2)</f>
        <v>97.87</v>
      </c>
      <c r="E832" s="208">
        <f>B832-C832</f>
        <v>-31</v>
      </c>
      <c r="I832" s="245">
        <v>21301</v>
      </c>
      <c r="J832" s="211" t="s">
        <v>1625</v>
      </c>
    </row>
    <row r="833" s="211" customFormat="1" ht="19.5" customHeight="1" spans="1:10">
      <c r="A833" s="225" t="s">
        <v>1587</v>
      </c>
      <c r="B833" s="244">
        <v>1132</v>
      </c>
      <c r="C833" s="193">
        <v>987</v>
      </c>
      <c r="D833" s="129">
        <f>ROUND(B833/C833*100,2)</f>
        <v>114.69</v>
      </c>
      <c r="I833" s="245">
        <v>2130101</v>
      </c>
      <c r="J833" s="211" t="s">
        <v>1626</v>
      </c>
    </row>
    <row r="834" s="211" customFormat="1" ht="19.5" customHeight="1" spans="1:10">
      <c r="A834" s="225" t="s">
        <v>1589</v>
      </c>
      <c r="B834" s="244">
        <v>11</v>
      </c>
      <c r="C834" s="193">
        <v>11</v>
      </c>
      <c r="D834" s="129"/>
      <c r="I834" s="245">
        <v>2130102</v>
      </c>
      <c r="J834" s="211" t="s">
        <v>1627</v>
      </c>
    </row>
    <row r="835" s="211" customFormat="1" ht="19.5" customHeight="1" spans="1:10">
      <c r="A835" s="225" t="s">
        <v>1591</v>
      </c>
      <c r="B835" s="244"/>
      <c r="C835" s="193"/>
      <c r="D835" s="129"/>
      <c r="I835" s="245">
        <v>2130103</v>
      </c>
      <c r="J835" s="211" t="s">
        <v>1628</v>
      </c>
    </row>
    <row r="836" s="211" customFormat="1" ht="19.5" customHeight="1" spans="1:10">
      <c r="A836" s="225" t="s">
        <v>1629</v>
      </c>
      <c r="B836" s="244"/>
      <c r="C836" s="193"/>
      <c r="D836" s="129"/>
      <c r="I836" s="245">
        <v>2130104</v>
      </c>
      <c r="J836" s="211" t="s">
        <v>1630</v>
      </c>
    </row>
    <row r="837" s="211" customFormat="1" ht="19.5" customHeight="1" spans="1:10">
      <c r="A837" s="225" t="s">
        <v>1631</v>
      </c>
      <c r="B837" s="244"/>
      <c r="C837" s="193"/>
      <c r="D837" s="129"/>
      <c r="I837" s="245">
        <v>2130105</v>
      </c>
      <c r="J837" s="211" t="s">
        <v>1632</v>
      </c>
    </row>
    <row r="838" s="211" customFormat="1" ht="19.5" customHeight="1" spans="1:10">
      <c r="A838" s="225" t="s">
        <v>1633</v>
      </c>
      <c r="B838" s="244"/>
      <c r="C838" s="193"/>
      <c r="D838" s="129"/>
      <c r="I838" s="245">
        <v>2130106</v>
      </c>
      <c r="J838" s="211" t="s">
        <v>1634</v>
      </c>
    </row>
    <row r="839" s="211" customFormat="1" ht="19.5" customHeight="1" spans="1:10">
      <c r="A839" s="225" t="s">
        <v>1635</v>
      </c>
      <c r="B839" s="244">
        <v>24</v>
      </c>
      <c r="C839" s="193"/>
      <c r="D839" s="129" t="e">
        <f>ROUND(B839/C839*100,2)</f>
        <v>#DIV/0!</v>
      </c>
      <c r="I839" s="245">
        <v>2130108</v>
      </c>
      <c r="J839" s="211" t="s">
        <v>1636</v>
      </c>
    </row>
    <row r="840" s="211" customFormat="1" ht="19.5" customHeight="1" spans="1:10">
      <c r="A840" s="225" t="s">
        <v>1637</v>
      </c>
      <c r="B840" s="244"/>
      <c r="C840" s="193"/>
      <c r="D840" s="129" t="e">
        <f>ROUND(B840/C840*100,2)</f>
        <v>#DIV/0!</v>
      </c>
      <c r="I840" s="245">
        <v>2130109</v>
      </c>
      <c r="J840" s="211" t="s">
        <v>1638</v>
      </c>
    </row>
    <row r="841" s="211" customFormat="1" ht="19.5" customHeight="1" spans="1:10">
      <c r="A841" s="225" t="s">
        <v>1639</v>
      </c>
      <c r="B841" s="244"/>
      <c r="C841" s="193"/>
      <c r="D841" s="129" t="e">
        <f>ROUND(B841/C841*100,2)</f>
        <v>#DIV/0!</v>
      </c>
      <c r="I841" s="245">
        <v>2130110</v>
      </c>
      <c r="J841" s="211" t="s">
        <v>1640</v>
      </c>
    </row>
    <row r="842" s="211" customFormat="1" ht="19.5" customHeight="1" spans="1:10">
      <c r="A842" s="225" t="s">
        <v>1641</v>
      </c>
      <c r="B842" s="244"/>
      <c r="C842" s="193"/>
      <c r="D842" s="129"/>
      <c r="I842" s="245">
        <v>2130111</v>
      </c>
      <c r="J842" s="211" t="s">
        <v>1642</v>
      </c>
    </row>
    <row r="843" s="211" customFormat="1" ht="19.5" customHeight="1" spans="1:10">
      <c r="A843" s="225" t="s">
        <v>1643</v>
      </c>
      <c r="B843" s="244"/>
      <c r="C843" s="193"/>
      <c r="D843" s="129"/>
      <c r="I843" s="245">
        <v>2130112</v>
      </c>
      <c r="J843" s="211" t="s">
        <v>1644</v>
      </c>
    </row>
    <row r="844" s="211" customFormat="1" ht="19.5" customHeight="1" spans="1:10">
      <c r="A844" s="225" t="s">
        <v>1645</v>
      </c>
      <c r="B844" s="244"/>
      <c r="C844" s="193"/>
      <c r="D844" s="129"/>
      <c r="I844" s="245">
        <v>2130114</v>
      </c>
      <c r="J844" s="211" t="s">
        <v>1646</v>
      </c>
    </row>
    <row r="845" s="211" customFormat="1" ht="19.5" customHeight="1" spans="1:10">
      <c r="A845" s="225" t="s">
        <v>1647</v>
      </c>
      <c r="B845" s="244"/>
      <c r="C845" s="193"/>
      <c r="D845" s="129"/>
      <c r="I845" s="245">
        <v>2130119</v>
      </c>
      <c r="J845" s="211" t="s">
        <v>1648</v>
      </c>
    </row>
    <row r="846" s="211" customFormat="1" ht="19.5" customHeight="1" spans="1:10">
      <c r="A846" s="225" t="s">
        <v>1649</v>
      </c>
      <c r="B846" s="244"/>
      <c r="C846" s="193"/>
      <c r="D846" s="129"/>
      <c r="I846" s="245">
        <v>2130120</v>
      </c>
      <c r="J846" s="211" t="s">
        <v>1650</v>
      </c>
    </row>
    <row r="847" s="211" customFormat="1" ht="19.5" customHeight="1" spans="1:10">
      <c r="A847" s="225" t="s">
        <v>1651</v>
      </c>
      <c r="B847" s="244"/>
      <c r="C847" s="193"/>
      <c r="D847" s="129"/>
      <c r="I847" s="245">
        <v>2130121</v>
      </c>
      <c r="J847" s="211" t="s">
        <v>1652</v>
      </c>
    </row>
    <row r="848" s="211" customFormat="1" ht="19.5" customHeight="1" spans="1:10">
      <c r="A848" s="225" t="s">
        <v>1653</v>
      </c>
      <c r="B848" s="244"/>
      <c r="C848" s="193"/>
      <c r="D848" s="129"/>
      <c r="I848" s="245">
        <v>2130122</v>
      </c>
      <c r="J848" s="211" t="s">
        <v>1654</v>
      </c>
    </row>
    <row r="849" s="211" customFormat="1" ht="19.5" customHeight="1" spans="1:10">
      <c r="A849" s="225" t="s">
        <v>1655</v>
      </c>
      <c r="B849" s="244"/>
      <c r="C849" s="193"/>
      <c r="D849" s="129"/>
      <c r="I849" s="245">
        <v>2130124</v>
      </c>
      <c r="J849" s="211" t="s">
        <v>1656</v>
      </c>
    </row>
    <row r="850" s="211" customFormat="1" ht="19.5" customHeight="1" spans="1:10">
      <c r="A850" s="225" t="s">
        <v>1657</v>
      </c>
      <c r="B850" s="244"/>
      <c r="C850" s="193"/>
      <c r="D850" s="129"/>
      <c r="I850" s="245">
        <v>2130125</v>
      </c>
      <c r="J850" s="211" t="s">
        <v>1658</v>
      </c>
    </row>
    <row r="851" s="211" customFormat="1" ht="19.5" customHeight="1" spans="1:10">
      <c r="A851" s="225" t="s">
        <v>1659</v>
      </c>
      <c r="B851" s="244"/>
      <c r="C851" s="193">
        <v>0</v>
      </c>
      <c r="D851" s="129" t="e">
        <f>ROUND(B851/C851*100,2)</f>
        <v>#DIV/0!</v>
      </c>
      <c r="I851" s="245">
        <v>2130126</v>
      </c>
      <c r="J851" s="211" t="s">
        <v>1660</v>
      </c>
    </row>
    <row r="852" s="211" customFormat="1" ht="19.5" customHeight="1" spans="1:10">
      <c r="A852" s="225" t="s">
        <v>1661</v>
      </c>
      <c r="B852" s="244"/>
      <c r="C852" s="193"/>
      <c r="D852" s="129"/>
      <c r="I852" s="245">
        <v>2130129</v>
      </c>
      <c r="J852" s="211" t="s">
        <v>1662</v>
      </c>
    </row>
    <row r="853" s="211" customFormat="1" ht="19.5" customHeight="1" spans="1:10">
      <c r="A853" s="225" t="s">
        <v>1663</v>
      </c>
      <c r="B853" s="244"/>
      <c r="C853" s="193"/>
      <c r="D853" s="129"/>
      <c r="I853" s="245">
        <v>2130135</v>
      </c>
      <c r="J853" s="211" t="s">
        <v>1664</v>
      </c>
    </row>
    <row r="854" s="211" customFormat="1" ht="19.5" customHeight="1" spans="1:10">
      <c r="A854" s="225" t="s">
        <v>1665</v>
      </c>
      <c r="B854" s="244"/>
      <c r="C854" s="193"/>
      <c r="D854" s="129"/>
      <c r="I854" s="245">
        <v>2130142</v>
      </c>
      <c r="J854" s="211" t="s">
        <v>1666</v>
      </c>
    </row>
    <row r="855" s="211" customFormat="1" ht="19.5" customHeight="1" spans="1:10">
      <c r="A855" s="225" t="s">
        <v>1667</v>
      </c>
      <c r="B855" s="244"/>
      <c r="C855" s="193"/>
      <c r="D855" s="129"/>
      <c r="I855" s="245">
        <v>2130148</v>
      </c>
      <c r="J855" s="211" t="s">
        <v>1668</v>
      </c>
    </row>
    <row r="856" s="211" customFormat="1" ht="19.5" customHeight="1" spans="1:10">
      <c r="A856" s="225" t="s">
        <v>1669</v>
      </c>
      <c r="B856" s="244"/>
      <c r="C856" s="193"/>
      <c r="D856" s="129"/>
      <c r="I856" s="245">
        <v>2130152</v>
      </c>
      <c r="J856" s="211" t="s">
        <v>1670</v>
      </c>
    </row>
    <row r="857" s="211" customFormat="1" ht="19.5" customHeight="1" spans="1:10">
      <c r="A857" s="225" t="s">
        <v>1671</v>
      </c>
      <c r="B857" s="244">
        <v>254</v>
      </c>
      <c r="C857" s="193">
        <v>454</v>
      </c>
      <c r="D857" s="129">
        <f>ROUND(B857/C857*100,2)</f>
        <v>55.95</v>
      </c>
      <c r="I857" s="245">
        <v>2130199</v>
      </c>
      <c r="J857" s="211" t="s">
        <v>1672</v>
      </c>
    </row>
    <row r="858" s="211" customFormat="1" ht="19.5" customHeight="1" spans="1:10">
      <c r="A858" s="225" t="s">
        <v>1673</v>
      </c>
      <c r="B858" s="221">
        <v>3117</v>
      </c>
      <c r="C858" s="222">
        <f>SUM(C859:C885)</f>
        <v>1848</v>
      </c>
      <c r="D858" s="129">
        <f>ROUND(B858/C858*100,2)</f>
        <v>168.67</v>
      </c>
      <c r="E858" s="208">
        <f>B858-C858</f>
        <v>1269</v>
      </c>
      <c r="I858" s="245">
        <v>21302</v>
      </c>
      <c r="J858" s="211" t="s">
        <v>1674</v>
      </c>
    </row>
    <row r="859" s="211" customFormat="1" ht="19.5" customHeight="1" spans="1:10">
      <c r="A859" s="225" t="s">
        <v>1587</v>
      </c>
      <c r="B859" s="244">
        <v>715</v>
      </c>
      <c r="C859" s="193">
        <v>672</v>
      </c>
      <c r="D859" s="129">
        <f>ROUND(B859/C859*100,2)</f>
        <v>106.4</v>
      </c>
      <c r="I859" s="245">
        <v>2130201</v>
      </c>
      <c r="J859" s="211" t="s">
        <v>1675</v>
      </c>
    </row>
    <row r="860" s="211" customFormat="1" ht="19.5" customHeight="1" spans="1:10">
      <c r="A860" s="225" t="s">
        <v>1589</v>
      </c>
      <c r="B860" s="244"/>
      <c r="C860" s="193"/>
      <c r="D860" s="129"/>
      <c r="I860" s="245">
        <v>2130202</v>
      </c>
      <c r="J860" s="211" t="s">
        <v>1676</v>
      </c>
    </row>
    <row r="861" s="211" customFormat="1" ht="19.5" customHeight="1" spans="1:10">
      <c r="A861" s="225" t="s">
        <v>1591</v>
      </c>
      <c r="B861" s="244"/>
      <c r="C861" s="193"/>
      <c r="D861" s="129"/>
      <c r="I861" s="245">
        <v>2130203</v>
      </c>
      <c r="J861" s="211" t="s">
        <v>1677</v>
      </c>
    </row>
    <row r="862" s="211" customFormat="1" ht="19.5" customHeight="1" spans="1:10">
      <c r="A862" s="225" t="s">
        <v>1678</v>
      </c>
      <c r="B862" s="244"/>
      <c r="C862" s="193"/>
      <c r="D862" s="129"/>
      <c r="I862" s="245">
        <v>2130204</v>
      </c>
      <c r="J862" s="211" t="s">
        <v>1679</v>
      </c>
    </row>
    <row r="863" s="211" customFormat="1" ht="19.5" customHeight="1" spans="1:10">
      <c r="A863" s="225" t="s">
        <v>1680</v>
      </c>
      <c r="B863" s="244"/>
      <c r="C863" s="193"/>
      <c r="D863" s="129"/>
      <c r="I863" s="245">
        <v>2130205</v>
      </c>
      <c r="J863" s="211" t="s">
        <v>1681</v>
      </c>
    </row>
    <row r="864" s="211" customFormat="1" ht="19.5" customHeight="1" spans="1:10">
      <c r="A864" s="225" t="s">
        <v>1682</v>
      </c>
      <c r="B864" s="244"/>
      <c r="C864" s="193"/>
      <c r="D864" s="129"/>
      <c r="I864" s="245">
        <v>2130206</v>
      </c>
      <c r="J864" s="211" t="s">
        <v>1683</v>
      </c>
    </row>
    <row r="865" s="211" customFormat="1" ht="19.5" customHeight="1" spans="1:10">
      <c r="A865" s="225" t="s">
        <v>1684</v>
      </c>
      <c r="B865" s="244"/>
      <c r="C865" s="193"/>
      <c r="D865" s="129"/>
      <c r="I865" s="245">
        <v>2130207</v>
      </c>
      <c r="J865" s="211" t="s">
        <v>1685</v>
      </c>
    </row>
    <row r="866" s="211" customFormat="1" ht="19.5" customHeight="1" spans="1:10">
      <c r="A866" s="225" t="s">
        <v>1686</v>
      </c>
      <c r="B866" s="244"/>
      <c r="C866" s="193"/>
      <c r="D866" s="129"/>
      <c r="I866" s="245">
        <v>2130208</v>
      </c>
      <c r="J866" s="211" t="s">
        <v>1687</v>
      </c>
    </row>
    <row r="867" s="211" customFormat="1" ht="19.5" customHeight="1" spans="1:10">
      <c r="A867" s="225" t="s">
        <v>1688</v>
      </c>
      <c r="B867" s="244">
        <v>1449</v>
      </c>
      <c r="C867" s="193"/>
      <c r="D867" s="129" t="e">
        <f>ROUND(B867/C867*100,2)</f>
        <v>#DIV/0!</v>
      </c>
      <c r="I867" s="245">
        <v>2130209</v>
      </c>
      <c r="J867" s="211" t="s">
        <v>1689</v>
      </c>
    </row>
    <row r="868" s="211" customFormat="1" ht="19.5" customHeight="1" spans="1:10">
      <c r="A868" s="225" t="s">
        <v>1690</v>
      </c>
      <c r="B868" s="244">
        <v>402</v>
      </c>
      <c r="C868" s="193">
        <v>328</v>
      </c>
      <c r="D868" s="129"/>
      <c r="I868" s="245">
        <v>2130210</v>
      </c>
      <c r="J868" s="211" t="s">
        <v>1691</v>
      </c>
    </row>
    <row r="869" s="211" customFormat="1" ht="19.5" customHeight="1" spans="1:10">
      <c r="A869" s="225" t="s">
        <v>1692</v>
      </c>
      <c r="B869" s="244"/>
      <c r="C869" s="193"/>
      <c r="D869" s="129"/>
      <c r="I869" s="245">
        <v>2130211</v>
      </c>
      <c r="J869" s="211" t="s">
        <v>1693</v>
      </c>
    </row>
    <row r="870" s="211" customFormat="1" ht="19.5" customHeight="1" spans="1:10">
      <c r="A870" s="225" t="s">
        <v>1694</v>
      </c>
      <c r="B870" s="244"/>
      <c r="C870" s="193"/>
      <c r="D870" s="129"/>
      <c r="I870" s="245">
        <v>2130212</v>
      </c>
      <c r="J870" s="211" t="s">
        <v>1695</v>
      </c>
    </row>
    <row r="871" s="211" customFormat="1" ht="19.5" customHeight="1" spans="1:10">
      <c r="A871" s="225" t="s">
        <v>1696</v>
      </c>
      <c r="B871" s="244">
        <v>420</v>
      </c>
      <c r="C871" s="193">
        <v>349</v>
      </c>
      <c r="D871" s="129">
        <f>ROUND(B871/C871*100,2)</f>
        <v>120.34</v>
      </c>
      <c r="I871" s="245">
        <v>2130213</v>
      </c>
      <c r="J871" s="211" t="s">
        <v>1697</v>
      </c>
    </row>
    <row r="872" s="211" customFormat="1" ht="19.5" customHeight="1" spans="1:10">
      <c r="A872" s="225" t="s">
        <v>1698</v>
      </c>
      <c r="B872" s="244"/>
      <c r="C872" s="193"/>
      <c r="D872" s="129"/>
      <c r="I872" s="245">
        <v>2130216</v>
      </c>
      <c r="J872" s="211" t="s">
        <v>1699</v>
      </c>
    </row>
    <row r="873" s="211" customFormat="1" ht="19.5" customHeight="1" spans="1:10">
      <c r="A873" s="225" t="s">
        <v>1700</v>
      </c>
      <c r="B873" s="244"/>
      <c r="C873" s="193"/>
      <c r="D873" s="129"/>
      <c r="I873" s="245">
        <v>2130217</v>
      </c>
      <c r="J873" s="211" t="s">
        <v>1701</v>
      </c>
    </row>
    <row r="874" s="211" customFormat="1" ht="19.5" customHeight="1" spans="1:10">
      <c r="A874" s="225" t="s">
        <v>1702</v>
      </c>
      <c r="B874" s="244"/>
      <c r="C874" s="193"/>
      <c r="D874" s="129"/>
      <c r="I874" s="245">
        <v>2130218</v>
      </c>
      <c r="J874" s="211" t="s">
        <v>1703</v>
      </c>
    </row>
    <row r="875" s="211" customFormat="1" ht="19.5" customHeight="1" spans="1:10">
      <c r="A875" s="225" t="s">
        <v>1704</v>
      </c>
      <c r="B875" s="244"/>
      <c r="C875" s="193"/>
      <c r="D875" s="129"/>
      <c r="I875" s="245">
        <v>2130219</v>
      </c>
      <c r="J875" s="211" t="s">
        <v>1705</v>
      </c>
    </row>
    <row r="876" s="211" customFormat="1" ht="19.5" customHeight="1" spans="1:10">
      <c r="A876" s="225" t="s">
        <v>1706</v>
      </c>
      <c r="B876" s="244"/>
      <c r="C876" s="193"/>
      <c r="D876" s="129"/>
      <c r="I876" s="245">
        <v>2130220</v>
      </c>
      <c r="J876" s="211" t="s">
        <v>1707</v>
      </c>
    </row>
    <row r="877" s="211" customFormat="1" ht="19.5" customHeight="1" spans="1:10">
      <c r="A877" s="225" t="s">
        <v>1708</v>
      </c>
      <c r="B877" s="244"/>
      <c r="C877" s="193"/>
      <c r="D877" s="129"/>
      <c r="I877" s="245">
        <v>2130221</v>
      </c>
      <c r="J877" s="211" t="s">
        <v>1709</v>
      </c>
    </row>
    <row r="878" s="211" customFormat="1" ht="19.5" customHeight="1" spans="1:10">
      <c r="A878" s="225" t="s">
        <v>1710</v>
      </c>
      <c r="B878" s="244"/>
      <c r="C878" s="193"/>
      <c r="D878" s="129"/>
      <c r="I878" s="245">
        <v>2130223</v>
      </c>
      <c r="J878" s="211" t="s">
        <v>1711</v>
      </c>
    </row>
    <row r="879" s="211" customFormat="1" ht="19.5" customHeight="1" spans="1:10">
      <c r="A879" s="225" t="s">
        <v>1712</v>
      </c>
      <c r="B879" s="244"/>
      <c r="C879" s="193"/>
      <c r="D879" s="129"/>
      <c r="I879" s="245">
        <v>2130224</v>
      </c>
      <c r="J879" s="211" t="s">
        <v>1713</v>
      </c>
    </row>
    <row r="880" s="211" customFormat="1" ht="19.5" customHeight="1" spans="1:10">
      <c r="A880" s="225" t="s">
        <v>1714</v>
      </c>
      <c r="B880" s="244"/>
      <c r="C880" s="193"/>
      <c r="D880" s="129"/>
      <c r="I880" s="245">
        <v>2130225</v>
      </c>
      <c r="J880" s="211" t="s">
        <v>1715</v>
      </c>
    </row>
    <row r="881" s="211" customFormat="1" ht="19.5" customHeight="1" spans="1:10">
      <c r="A881" s="225" t="s">
        <v>1716</v>
      </c>
      <c r="B881" s="244"/>
      <c r="C881" s="193"/>
      <c r="D881" s="129"/>
      <c r="I881" s="245">
        <v>2130226</v>
      </c>
      <c r="J881" s="211" t="s">
        <v>1717</v>
      </c>
    </row>
    <row r="882" s="211" customFormat="1" ht="19.5" customHeight="1" spans="1:10">
      <c r="A882" s="225" t="s">
        <v>1718</v>
      </c>
      <c r="B882" s="244"/>
      <c r="C882" s="193"/>
      <c r="D882" s="129"/>
      <c r="I882" s="245">
        <v>2130227</v>
      </c>
      <c r="J882" s="211" t="s">
        <v>1719</v>
      </c>
    </row>
    <row r="883" s="211" customFormat="1" ht="19.5" customHeight="1" spans="1:10">
      <c r="A883" s="225" t="s">
        <v>1720</v>
      </c>
      <c r="B883" s="244"/>
      <c r="C883" s="193"/>
      <c r="D883" s="129"/>
      <c r="I883" s="245">
        <v>2130232</v>
      </c>
      <c r="J883" s="211" t="s">
        <v>1721</v>
      </c>
    </row>
    <row r="884" s="211" customFormat="1" ht="19.5" customHeight="1" spans="1:10">
      <c r="A884" s="225" t="s">
        <v>1722</v>
      </c>
      <c r="B884" s="244"/>
      <c r="C884" s="193">
        <v>0</v>
      </c>
      <c r="D884" s="129" t="e">
        <f>ROUND(B884/C884*100,2)</f>
        <v>#DIV/0!</v>
      </c>
      <c r="I884" s="245">
        <v>2130234</v>
      </c>
      <c r="J884" s="211" t="s">
        <v>1723</v>
      </c>
    </row>
    <row r="885" s="211" customFormat="1" ht="19.5" customHeight="1" spans="1:10">
      <c r="A885" s="225" t="s">
        <v>1724</v>
      </c>
      <c r="B885" s="244">
        <v>130</v>
      </c>
      <c r="C885" s="193">
        <v>499</v>
      </c>
      <c r="D885" s="129">
        <f>ROUND(B885/C885*100,2)</f>
        <v>26.05</v>
      </c>
      <c r="I885" s="245">
        <v>2130299</v>
      </c>
      <c r="J885" s="211" t="s">
        <v>1725</v>
      </c>
    </row>
    <row r="886" s="211" customFormat="1" ht="19.5" customHeight="1" spans="1:10">
      <c r="A886" s="225" t="s">
        <v>1726</v>
      </c>
      <c r="B886" s="221">
        <v>429</v>
      </c>
      <c r="C886" s="222">
        <f>SUM(C887:C912)</f>
        <v>690</v>
      </c>
      <c r="D886" s="129">
        <f>ROUND(B886/C886*100,2)</f>
        <v>62.17</v>
      </c>
      <c r="E886" s="208">
        <f>B886-C886</f>
        <v>-261</v>
      </c>
      <c r="I886" s="245">
        <v>21303</v>
      </c>
      <c r="J886" s="211" t="s">
        <v>1727</v>
      </c>
    </row>
    <row r="887" s="211" customFormat="1" ht="19.5" customHeight="1" spans="1:10">
      <c r="A887" s="225" t="s">
        <v>1587</v>
      </c>
      <c r="B887" s="244">
        <v>345</v>
      </c>
      <c r="C887" s="193">
        <v>300</v>
      </c>
      <c r="D887" s="129">
        <f>ROUND(B887/C887*100,2)</f>
        <v>115</v>
      </c>
      <c r="I887" s="245">
        <v>2130301</v>
      </c>
      <c r="J887" s="211" t="s">
        <v>1728</v>
      </c>
    </row>
    <row r="888" s="211" customFormat="1" ht="19.5" customHeight="1" spans="1:10">
      <c r="A888" s="225" t="s">
        <v>1589</v>
      </c>
      <c r="B888" s="244"/>
      <c r="C888" s="193"/>
      <c r="D888" s="129"/>
      <c r="I888" s="245">
        <v>2130302</v>
      </c>
      <c r="J888" s="211" t="s">
        <v>1729</v>
      </c>
    </row>
    <row r="889" s="211" customFormat="1" ht="19.5" customHeight="1" spans="1:10">
      <c r="A889" s="225" t="s">
        <v>1591</v>
      </c>
      <c r="B889" s="244"/>
      <c r="C889" s="193"/>
      <c r="D889" s="129"/>
      <c r="I889" s="245">
        <v>2130303</v>
      </c>
      <c r="J889" s="211" t="s">
        <v>1730</v>
      </c>
    </row>
    <row r="890" s="211" customFormat="1" ht="19.5" customHeight="1" spans="1:10">
      <c r="A890" s="225" t="s">
        <v>1731</v>
      </c>
      <c r="B890" s="244"/>
      <c r="C890" s="193"/>
      <c r="D890" s="129"/>
      <c r="I890" s="245">
        <v>2130304</v>
      </c>
      <c r="J890" s="211" t="s">
        <v>1732</v>
      </c>
    </row>
    <row r="891" s="211" customFormat="1" ht="19.5" customHeight="1" spans="1:10">
      <c r="A891" s="225" t="s">
        <v>1733</v>
      </c>
      <c r="B891" s="244"/>
      <c r="C891" s="193">
        <v>0</v>
      </c>
      <c r="D891" s="129" t="e">
        <f>ROUND(B891/C891*100,2)</f>
        <v>#DIV/0!</v>
      </c>
      <c r="I891" s="245">
        <v>2130305</v>
      </c>
      <c r="J891" s="211" t="s">
        <v>1734</v>
      </c>
    </row>
    <row r="892" s="211" customFormat="1" ht="19.5" customHeight="1" spans="1:10">
      <c r="A892" s="225" t="s">
        <v>1735</v>
      </c>
      <c r="B892" s="244"/>
      <c r="C892" s="193">
        <v>0</v>
      </c>
      <c r="D892" s="129" t="e">
        <f>ROUND(B892/C892*100,2)</f>
        <v>#DIV/0!</v>
      </c>
      <c r="I892" s="245">
        <v>2130306</v>
      </c>
      <c r="J892" s="211" t="s">
        <v>1736</v>
      </c>
    </row>
    <row r="893" s="211" customFormat="1" ht="19.5" customHeight="1" spans="1:10">
      <c r="A893" s="225" t="s">
        <v>1737</v>
      </c>
      <c r="B893" s="244"/>
      <c r="C893" s="193"/>
      <c r="D893" s="129"/>
      <c r="I893" s="245">
        <v>2130307</v>
      </c>
      <c r="J893" s="211" t="s">
        <v>1738</v>
      </c>
    </row>
    <row r="894" s="211" customFormat="1" ht="19.5" customHeight="1" spans="1:10">
      <c r="A894" s="225" t="s">
        <v>1739</v>
      </c>
      <c r="B894" s="244"/>
      <c r="C894" s="193"/>
      <c r="D894" s="129"/>
      <c r="I894" s="245">
        <v>2130308</v>
      </c>
      <c r="J894" s="211" t="s">
        <v>1740</v>
      </c>
    </row>
    <row r="895" s="211" customFormat="1" ht="19.5" customHeight="1" spans="1:10">
      <c r="A895" s="225" t="s">
        <v>1741</v>
      </c>
      <c r="B895" s="244"/>
      <c r="C895" s="193"/>
      <c r="D895" s="129"/>
      <c r="I895" s="245">
        <v>2130309</v>
      </c>
      <c r="J895" s="211" t="s">
        <v>1742</v>
      </c>
    </row>
    <row r="896" s="211" customFormat="1" ht="19.5" customHeight="1" spans="1:10">
      <c r="A896" s="225" t="s">
        <v>1743</v>
      </c>
      <c r="B896" s="244"/>
      <c r="C896" s="193"/>
      <c r="D896" s="129"/>
      <c r="I896" s="245">
        <v>2130310</v>
      </c>
      <c r="J896" s="211" t="s">
        <v>1744</v>
      </c>
    </row>
    <row r="897" s="211" customFormat="1" ht="19.5" customHeight="1" spans="1:10">
      <c r="A897" s="225" t="s">
        <v>1745</v>
      </c>
      <c r="B897" s="244"/>
      <c r="C897" s="193"/>
      <c r="D897" s="129"/>
      <c r="I897" s="245">
        <v>2130311</v>
      </c>
      <c r="J897" s="211" t="s">
        <v>1746</v>
      </c>
    </row>
    <row r="898" s="211" customFormat="1" ht="19.5" customHeight="1" spans="1:10">
      <c r="A898" s="225" t="s">
        <v>1747</v>
      </c>
      <c r="B898" s="244"/>
      <c r="C898" s="193"/>
      <c r="D898" s="129"/>
      <c r="I898" s="245">
        <v>2130312</v>
      </c>
      <c r="J898" s="211" t="s">
        <v>1748</v>
      </c>
    </row>
    <row r="899" s="211" customFormat="1" ht="19.5" customHeight="1" spans="1:10">
      <c r="A899" s="225" t="s">
        <v>1749</v>
      </c>
      <c r="B899" s="244">
        <v>8</v>
      </c>
      <c r="C899" s="193">
        <v>8</v>
      </c>
      <c r="D899" s="129"/>
      <c r="I899" s="245">
        <v>2130313</v>
      </c>
      <c r="J899" s="211" t="s">
        <v>1750</v>
      </c>
    </row>
    <row r="900" s="211" customFormat="1" ht="19.5" customHeight="1" spans="1:10">
      <c r="A900" s="225" t="s">
        <v>1751</v>
      </c>
      <c r="B900" s="244"/>
      <c r="C900" s="193">
        <v>0</v>
      </c>
      <c r="D900" s="129" t="e">
        <f>ROUND(B900/C900*100,2)</f>
        <v>#DIV/0!</v>
      </c>
      <c r="I900" s="245">
        <v>2130314</v>
      </c>
      <c r="J900" s="211" t="s">
        <v>1752</v>
      </c>
    </row>
    <row r="901" s="211" customFormat="1" ht="19.5" customHeight="1" spans="1:10">
      <c r="A901" s="225" t="s">
        <v>1753</v>
      </c>
      <c r="B901" s="244"/>
      <c r="C901" s="193"/>
      <c r="D901" s="129"/>
      <c r="I901" s="245">
        <v>2130315</v>
      </c>
      <c r="J901" s="211" t="s">
        <v>1754</v>
      </c>
    </row>
    <row r="902" s="211" customFormat="1" ht="19.5" customHeight="1" spans="1:10">
      <c r="A902" s="225" t="s">
        <v>1755</v>
      </c>
      <c r="B902" s="244"/>
      <c r="C902" s="193">
        <v>360</v>
      </c>
      <c r="D902" s="129"/>
      <c r="I902" s="245">
        <v>2130316</v>
      </c>
      <c r="J902" s="211" t="s">
        <v>1756</v>
      </c>
    </row>
    <row r="903" s="211" customFormat="1" ht="19.5" customHeight="1" spans="1:10">
      <c r="A903" s="225" t="s">
        <v>1757</v>
      </c>
      <c r="B903" s="244"/>
      <c r="C903" s="193"/>
      <c r="D903" s="129"/>
      <c r="I903" s="245">
        <v>2130317</v>
      </c>
      <c r="J903" s="211" t="s">
        <v>1758</v>
      </c>
    </row>
    <row r="904" s="211" customFormat="1" ht="19.5" customHeight="1" spans="1:10">
      <c r="A904" s="225" t="s">
        <v>1759</v>
      </c>
      <c r="B904" s="244"/>
      <c r="C904" s="193"/>
      <c r="D904" s="129"/>
      <c r="I904" s="245">
        <v>2130318</v>
      </c>
      <c r="J904" s="211" t="s">
        <v>1760</v>
      </c>
    </row>
    <row r="905" s="211" customFormat="1" ht="19.5" customHeight="1" spans="1:10">
      <c r="A905" s="225" t="s">
        <v>1761</v>
      </c>
      <c r="B905" s="244"/>
      <c r="C905" s="193"/>
      <c r="D905" s="129"/>
      <c r="I905" s="245">
        <v>2130319</v>
      </c>
      <c r="J905" s="211" t="s">
        <v>1762</v>
      </c>
    </row>
    <row r="906" s="211" customFormat="1" ht="19.5" customHeight="1" spans="1:10">
      <c r="A906" s="225" t="s">
        <v>1763</v>
      </c>
      <c r="B906" s="244"/>
      <c r="C906" s="193"/>
      <c r="D906" s="129"/>
      <c r="I906" s="245">
        <v>2130321</v>
      </c>
      <c r="J906" s="211" t="s">
        <v>1764</v>
      </c>
    </row>
    <row r="907" s="211" customFormat="1" ht="19.5" customHeight="1" spans="1:10">
      <c r="A907" s="225" t="s">
        <v>1765</v>
      </c>
      <c r="B907" s="244"/>
      <c r="C907" s="193"/>
      <c r="D907" s="129"/>
      <c r="I907" s="245">
        <v>2130322</v>
      </c>
      <c r="J907" s="211" t="s">
        <v>1766</v>
      </c>
    </row>
    <row r="908" s="211" customFormat="1" ht="19.5" customHeight="1" spans="1:10">
      <c r="A908" s="225" t="s">
        <v>1767</v>
      </c>
      <c r="B908" s="244"/>
      <c r="C908" s="193"/>
      <c r="D908" s="129"/>
      <c r="I908" s="245">
        <v>2130332</v>
      </c>
      <c r="J908" s="211" t="s">
        <v>1768</v>
      </c>
    </row>
    <row r="909" s="211" customFormat="1" ht="19.5" customHeight="1" spans="1:10">
      <c r="A909" s="225" t="s">
        <v>1710</v>
      </c>
      <c r="B909" s="244"/>
      <c r="C909" s="193"/>
      <c r="D909" s="129"/>
      <c r="I909" s="245">
        <v>2130333</v>
      </c>
      <c r="J909" s="211" t="s">
        <v>1769</v>
      </c>
    </row>
    <row r="910" s="211" customFormat="1" ht="19.5" customHeight="1" spans="1:10">
      <c r="A910" s="225" t="s">
        <v>1770</v>
      </c>
      <c r="B910" s="244">
        <v>26</v>
      </c>
      <c r="C910" s="193">
        <v>22</v>
      </c>
      <c r="D910" s="129"/>
      <c r="I910" s="245">
        <v>2130334</v>
      </c>
      <c r="J910" s="211" t="s">
        <v>1771</v>
      </c>
    </row>
    <row r="911" s="211" customFormat="1" ht="19.5" customHeight="1" spans="1:10">
      <c r="A911" s="225" t="s">
        <v>1772</v>
      </c>
      <c r="B911" s="244"/>
      <c r="C911" s="193">
        <v>0</v>
      </c>
      <c r="D911" s="129"/>
      <c r="I911" s="245">
        <v>2130335</v>
      </c>
      <c r="J911" s="211" t="s">
        <v>1773</v>
      </c>
    </row>
    <row r="912" s="211" customFormat="1" ht="19.5" customHeight="1" spans="1:10">
      <c r="A912" s="225" t="s">
        <v>1774</v>
      </c>
      <c r="B912" s="244">
        <v>50</v>
      </c>
      <c r="C912" s="193">
        <v>0</v>
      </c>
      <c r="D912" s="129" t="e">
        <f>ROUND(B912/C912*100,2)</f>
        <v>#DIV/0!</v>
      </c>
      <c r="I912" s="245">
        <v>2130399</v>
      </c>
      <c r="J912" s="211" t="s">
        <v>1775</v>
      </c>
    </row>
    <row r="913" s="211" customFormat="1" ht="19.5" customHeight="1" spans="1:10">
      <c r="A913" s="225" t="s">
        <v>1776</v>
      </c>
      <c r="B913" s="221"/>
      <c r="C913" s="222">
        <f>SUM(C914:C923)</f>
        <v>0</v>
      </c>
      <c r="D913" s="129"/>
      <c r="E913" s="208">
        <f>B913-C913</f>
        <v>0</v>
      </c>
      <c r="I913" s="245">
        <v>21304</v>
      </c>
      <c r="J913" s="211" t="s">
        <v>1777</v>
      </c>
    </row>
    <row r="914" s="211" customFormat="1" ht="19.5" customHeight="1" spans="1:10">
      <c r="A914" s="225" t="s">
        <v>1587</v>
      </c>
      <c r="B914" s="244"/>
      <c r="C914" s="193"/>
      <c r="D914" s="129"/>
      <c r="I914" s="245">
        <v>2130401</v>
      </c>
      <c r="J914" s="211" t="s">
        <v>1778</v>
      </c>
    </row>
    <row r="915" s="211" customFormat="1" ht="19.5" customHeight="1" spans="1:10">
      <c r="A915" s="225" t="s">
        <v>1589</v>
      </c>
      <c r="B915" s="244"/>
      <c r="C915" s="193"/>
      <c r="D915" s="129"/>
      <c r="I915" s="245">
        <v>2130402</v>
      </c>
      <c r="J915" s="211" t="s">
        <v>1779</v>
      </c>
    </row>
    <row r="916" s="211" customFormat="1" ht="19.5" customHeight="1" spans="1:10">
      <c r="A916" s="225" t="s">
        <v>1591</v>
      </c>
      <c r="B916" s="244"/>
      <c r="C916" s="193"/>
      <c r="D916" s="129"/>
      <c r="I916" s="245">
        <v>2130403</v>
      </c>
      <c r="J916" s="211" t="s">
        <v>1780</v>
      </c>
    </row>
    <row r="917" s="211" customFormat="1" ht="19.5" customHeight="1" spans="1:10">
      <c r="A917" s="225" t="s">
        <v>1781</v>
      </c>
      <c r="B917" s="244"/>
      <c r="C917" s="193"/>
      <c r="D917" s="129"/>
      <c r="I917" s="245">
        <v>2130404</v>
      </c>
      <c r="J917" s="211" t="s">
        <v>1782</v>
      </c>
    </row>
    <row r="918" s="211" customFormat="1" ht="19.5" customHeight="1" spans="1:10">
      <c r="A918" s="225" t="s">
        <v>1783</v>
      </c>
      <c r="B918" s="244"/>
      <c r="C918" s="193"/>
      <c r="D918" s="129"/>
      <c r="I918" s="245">
        <v>2130405</v>
      </c>
      <c r="J918" s="211" t="s">
        <v>1784</v>
      </c>
    </row>
    <row r="919" s="211" customFormat="1" ht="19.5" customHeight="1" spans="1:10">
      <c r="A919" s="225" t="s">
        <v>1785</v>
      </c>
      <c r="B919" s="244"/>
      <c r="C919" s="193"/>
      <c r="D919" s="129"/>
      <c r="I919" s="245">
        <v>2130406</v>
      </c>
      <c r="J919" s="211" t="s">
        <v>1786</v>
      </c>
    </row>
    <row r="920" s="211" customFormat="1" ht="19.5" customHeight="1" spans="1:10">
      <c r="A920" s="225" t="s">
        <v>1787</v>
      </c>
      <c r="B920" s="244"/>
      <c r="C920" s="193"/>
      <c r="D920" s="129"/>
      <c r="I920" s="245">
        <v>2130407</v>
      </c>
      <c r="J920" s="211" t="s">
        <v>1788</v>
      </c>
    </row>
    <row r="921" s="211" customFormat="1" ht="19.5" customHeight="1" spans="1:10">
      <c r="A921" s="225" t="s">
        <v>1789</v>
      </c>
      <c r="B921" s="244"/>
      <c r="C921" s="193"/>
      <c r="D921" s="129"/>
      <c r="I921" s="245">
        <v>2130408</v>
      </c>
      <c r="J921" s="211" t="s">
        <v>1790</v>
      </c>
    </row>
    <row r="922" s="211" customFormat="1" ht="19.5" customHeight="1" spans="1:10">
      <c r="A922" s="225" t="s">
        <v>1791</v>
      </c>
      <c r="B922" s="244"/>
      <c r="C922" s="193"/>
      <c r="D922" s="129"/>
      <c r="I922" s="245">
        <v>2130409</v>
      </c>
      <c r="J922" s="211" t="s">
        <v>1792</v>
      </c>
    </row>
    <row r="923" s="211" customFormat="1" ht="19.5" customHeight="1" spans="1:10">
      <c r="A923" s="225" t="s">
        <v>1793</v>
      </c>
      <c r="B923" s="244"/>
      <c r="C923" s="193"/>
      <c r="D923" s="129"/>
      <c r="I923" s="245">
        <v>2130499</v>
      </c>
      <c r="J923" s="211" t="s">
        <v>1794</v>
      </c>
    </row>
    <row r="924" s="211" customFormat="1" ht="19.5" customHeight="1" spans="1:10">
      <c r="A924" s="225" t="s">
        <v>1795</v>
      </c>
      <c r="B924" s="221">
        <v>3108</v>
      </c>
      <c r="C924" s="222">
        <f>SUM(C925:C934)</f>
        <v>2696</v>
      </c>
      <c r="D924" s="129">
        <f>ROUND(B924/C924*100,2)</f>
        <v>115.28</v>
      </c>
      <c r="E924" s="208">
        <f>B924-C924</f>
        <v>412</v>
      </c>
      <c r="I924" s="245">
        <v>21305</v>
      </c>
      <c r="J924" s="211" t="s">
        <v>1796</v>
      </c>
    </row>
    <row r="925" s="211" customFormat="1" ht="19.5" customHeight="1" spans="1:10">
      <c r="A925" s="225" t="s">
        <v>1587</v>
      </c>
      <c r="B925" s="244">
        <v>56</v>
      </c>
      <c r="C925" s="193">
        <v>43</v>
      </c>
      <c r="D925" s="129"/>
      <c r="I925" s="245">
        <v>2130501</v>
      </c>
      <c r="J925" s="211" t="s">
        <v>1797</v>
      </c>
    </row>
    <row r="926" s="211" customFormat="1" ht="19.5" customHeight="1" spans="1:10">
      <c r="A926" s="225" t="s">
        <v>1589</v>
      </c>
      <c r="B926" s="244"/>
      <c r="C926" s="193"/>
      <c r="D926" s="129"/>
      <c r="I926" s="245">
        <v>2130502</v>
      </c>
      <c r="J926" s="211" t="s">
        <v>1798</v>
      </c>
    </row>
    <row r="927" s="211" customFormat="1" ht="19.5" customHeight="1" spans="1:10">
      <c r="A927" s="225" t="s">
        <v>1591</v>
      </c>
      <c r="B927" s="244"/>
      <c r="C927" s="193"/>
      <c r="D927" s="129"/>
      <c r="I927" s="245">
        <v>2130503</v>
      </c>
      <c r="J927" s="211" t="s">
        <v>1799</v>
      </c>
    </row>
    <row r="928" s="211" customFormat="1" ht="19.5" customHeight="1" spans="1:10">
      <c r="A928" s="225" t="s">
        <v>1800</v>
      </c>
      <c r="B928" s="244"/>
      <c r="C928" s="193">
        <v>1</v>
      </c>
      <c r="D928" s="129">
        <f>ROUND(B928/C928*100,2)</f>
        <v>0</v>
      </c>
      <c r="I928" s="245">
        <v>2130504</v>
      </c>
      <c r="J928" s="211" t="s">
        <v>1801</v>
      </c>
    </row>
    <row r="929" s="211" customFormat="1" ht="19.5" customHeight="1" spans="1:10">
      <c r="A929" s="225" t="s">
        <v>1802</v>
      </c>
      <c r="B929" s="244"/>
      <c r="C929" s="193"/>
      <c r="D929" s="129"/>
      <c r="I929" s="245">
        <v>2130505</v>
      </c>
      <c r="J929" s="211" t="s">
        <v>1803</v>
      </c>
    </row>
    <row r="930" s="211" customFormat="1" ht="19.5" customHeight="1" spans="1:10">
      <c r="A930" s="225" t="s">
        <v>1804</v>
      </c>
      <c r="B930" s="244"/>
      <c r="C930" s="193"/>
      <c r="D930" s="129"/>
      <c r="I930" s="245">
        <v>2130506</v>
      </c>
      <c r="J930" s="211" t="s">
        <v>1805</v>
      </c>
    </row>
    <row r="931" s="211" customFormat="1" ht="19.5" customHeight="1" spans="1:10">
      <c r="A931" s="225" t="s">
        <v>1806</v>
      </c>
      <c r="B931" s="244"/>
      <c r="C931" s="193"/>
      <c r="D931" s="129"/>
      <c r="I931" s="245">
        <v>2130507</v>
      </c>
      <c r="J931" s="211" t="s">
        <v>1807</v>
      </c>
    </row>
    <row r="932" s="211" customFormat="1" ht="19.5" customHeight="1" spans="1:10">
      <c r="A932" s="225" t="s">
        <v>1808</v>
      </c>
      <c r="B932" s="244"/>
      <c r="C932" s="193"/>
      <c r="D932" s="129"/>
      <c r="I932" s="245">
        <v>2130508</v>
      </c>
      <c r="J932" s="211" t="s">
        <v>1809</v>
      </c>
    </row>
    <row r="933" s="211" customFormat="1" ht="19.5" customHeight="1" spans="1:10">
      <c r="A933" s="225" t="s">
        <v>1810</v>
      </c>
      <c r="B933" s="244"/>
      <c r="C933" s="193"/>
      <c r="D933" s="129"/>
      <c r="I933" s="245">
        <v>2130550</v>
      </c>
      <c r="J933" s="211" t="s">
        <v>1811</v>
      </c>
    </row>
    <row r="934" s="211" customFormat="1" ht="19.5" customHeight="1" spans="1:10">
      <c r="A934" s="225" t="s">
        <v>1812</v>
      </c>
      <c r="B934" s="244">
        <v>3052</v>
      </c>
      <c r="C934" s="193">
        <v>2652</v>
      </c>
      <c r="D934" s="129">
        <f>ROUND(B934/C934*100,2)</f>
        <v>115.08</v>
      </c>
      <c r="I934" s="245">
        <v>2130599</v>
      </c>
      <c r="J934" s="211" t="s">
        <v>1813</v>
      </c>
    </row>
    <row r="935" s="211" customFormat="1" ht="19.5" customHeight="1" spans="1:10">
      <c r="A935" s="225" t="s">
        <v>1814</v>
      </c>
      <c r="B935" s="221"/>
      <c r="C935" s="222">
        <f>SUM(C936:C940)</f>
        <v>0</v>
      </c>
      <c r="D935" s="129" t="e">
        <f>ROUND(B935/C935*100,2)</f>
        <v>#DIV/0!</v>
      </c>
      <c r="E935" s="208">
        <f>B935-C935</f>
        <v>0</v>
      </c>
      <c r="I935" s="245">
        <v>21306</v>
      </c>
      <c r="J935" s="211" t="s">
        <v>1815</v>
      </c>
    </row>
    <row r="936" s="211" customFormat="1" ht="19.5" customHeight="1" spans="1:10">
      <c r="A936" s="225" t="s">
        <v>1816</v>
      </c>
      <c r="B936" s="244"/>
      <c r="C936" s="193"/>
      <c r="D936" s="129"/>
      <c r="I936" s="245">
        <v>2130601</v>
      </c>
      <c r="J936" s="211" t="s">
        <v>1817</v>
      </c>
    </row>
    <row r="937" s="211" customFormat="1" ht="19.5" customHeight="1" spans="1:10">
      <c r="A937" s="225" t="s">
        <v>1818</v>
      </c>
      <c r="B937" s="244"/>
      <c r="C937" s="193"/>
      <c r="D937" s="129"/>
      <c r="I937" s="245">
        <v>2130602</v>
      </c>
      <c r="J937" s="211" t="s">
        <v>1819</v>
      </c>
    </row>
    <row r="938" s="211" customFormat="1" ht="19.5" customHeight="1" spans="1:10">
      <c r="A938" s="225" t="s">
        <v>1820</v>
      </c>
      <c r="B938" s="244"/>
      <c r="C938" s="193"/>
      <c r="D938" s="129"/>
      <c r="I938" s="245">
        <v>2130603</v>
      </c>
      <c r="J938" s="211" t="s">
        <v>1821</v>
      </c>
    </row>
    <row r="939" s="211" customFormat="1" ht="19.5" customHeight="1" spans="1:10">
      <c r="A939" s="225" t="s">
        <v>1822</v>
      </c>
      <c r="B939" s="244"/>
      <c r="C939" s="193"/>
      <c r="D939" s="129"/>
      <c r="I939" s="245">
        <v>2130604</v>
      </c>
      <c r="J939" s="211" t="s">
        <v>1823</v>
      </c>
    </row>
    <row r="940" s="211" customFormat="1" ht="19.5" customHeight="1" spans="1:10">
      <c r="A940" s="225" t="s">
        <v>1824</v>
      </c>
      <c r="B940" s="244"/>
      <c r="C940" s="193">
        <v>0</v>
      </c>
      <c r="D940" s="129" t="e">
        <f>ROUND(B940/C940*100,2)</f>
        <v>#DIV/0!</v>
      </c>
      <c r="I940" s="245">
        <v>2130699</v>
      </c>
      <c r="J940" s="211" t="s">
        <v>1825</v>
      </c>
    </row>
    <row r="941" s="211" customFormat="1" ht="19.5" customHeight="1" spans="1:10">
      <c r="A941" s="225" t="s">
        <v>1826</v>
      </c>
      <c r="B941" s="221">
        <v>796</v>
      </c>
      <c r="C941" s="222">
        <f>SUM(C942:C947)</f>
        <v>64</v>
      </c>
      <c r="D941" s="129">
        <f>ROUND(B941/C941*100,2)</f>
        <v>1243.75</v>
      </c>
      <c r="E941" s="208">
        <f>B941-C941</f>
        <v>732</v>
      </c>
      <c r="I941" s="245">
        <v>21307</v>
      </c>
      <c r="J941" s="211" t="s">
        <v>1827</v>
      </c>
    </row>
    <row r="942" s="211" customFormat="1" ht="19.5" customHeight="1" spans="1:10">
      <c r="A942" s="225" t="s">
        <v>1828</v>
      </c>
      <c r="B942" s="244">
        <v>796</v>
      </c>
      <c r="C942" s="193"/>
      <c r="D942" s="129" t="e">
        <f>ROUND(B942/C942*100,2)</f>
        <v>#DIV/0!</v>
      </c>
      <c r="I942" s="245">
        <v>2130701</v>
      </c>
      <c r="J942" s="211" t="s">
        <v>1829</v>
      </c>
    </row>
    <row r="943" s="211" customFormat="1" ht="19.5" customHeight="1" spans="1:10">
      <c r="A943" s="225" t="s">
        <v>1830</v>
      </c>
      <c r="B943" s="244"/>
      <c r="C943" s="193"/>
      <c r="D943" s="129"/>
      <c r="I943" s="245">
        <v>2130704</v>
      </c>
      <c r="J943" s="211" t="s">
        <v>1831</v>
      </c>
    </row>
    <row r="944" s="211" customFormat="1" ht="19.5" customHeight="1" spans="1:10">
      <c r="A944" s="225" t="s">
        <v>1832</v>
      </c>
      <c r="B944" s="244"/>
      <c r="C944" s="193"/>
      <c r="D944" s="129" t="e">
        <f>ROUND(B944/C944*100,2)</f>
        <v>#DIV/0!</v>
      </c>
      <c r="I944" s="245">
        <v>2130705</v>
      </c>
      <c r="J944" s="211" t="s">
        <v>1833</v>
      </c>
    </row>
    <row r="945" s="211" customFormat="1" ht="19.5" customHeight="1" spans="1:10">
      <c r="A945" s="225" t="s">
        <v>1834</v>
      </c>
      <c r="B945" s="244"/>
      <c r="C945" s="193"/>
      <c r="D945" s="129" t="e">
        <f>ROUND(B945/C945*100,2)</f>
        <v>#DIV/0!</v>
      </c>
      <c r="I945" s="245">
        <v>2130706</v>
      </c>
      <c r="J945" s="211" t="s">
        <v>1835</v>
      </c>
    </row>
    <row r="946" s="211" customFormat="1" ht="19.5" customHeight="1" spans="1:10">
      <c r="A946" s="225" t="s">
        <v>1836</v>
      </c>
      <c r="B946" s="244"/>
      <c r="C946" s="193"/>
      <c r="D946" s="129" t="e">
        <f>ROUND(B946/C946*100,2)</f>
        <v>#DIV/0!</v>
      </c>
      <c r="I946" s="245">
        <v>2130707</v>
      </c>
      <c r="J946" s="211" t="s">
        <v>1837</v>
      </c>
    </row>
    <row r="947" s="211" customFormat="1" ht="19.5" customHeight="1" spans="1:10">
      <c r="A947" s="225" t="s">
        <v>1838</v>
      </c>
      <c r="B947" s="244"/>
      <c r="C947" s="193">
        <v>64</v>
      </c>
      <c r="D947" s="129">
        <f>ROUND(B947/C947*100,2)</f>
        <v>0</v>
      </c>
      <c r="I947" s="245">
        <v>2130799</v>
      </c>
      <c r="J947" s="211" t="s">
        <v>1839</v>
      </c>
    </row>
    <row r="948" s="211" customFormat="1" ht="19.5" customHeight="1" spans="1:10">
      <c r="A948" s="225" t="s">
        <v>1840</v>
      </c>
      <c r="B948" s="221"/>
      <c r="C948" s="222">
        <f>SUM(C949:C954)</f>
        <v>0</v>
      </c>
      <c r="D948" s="129" t="e">
        <f>ROUND(B948/C948*100,2)</f>
        <v>#DIV/0!</v>
      </c>
      <c r="E948" s="208">
        <f>B948-C948</f>
        <v>0</v>
      </c>
      <c r="I948" s="245">
        <v>21308</v>
      </c>
      <c r="J948" s="211" t="s">
        <v>1841</v>
      </c>
    </row>
    <row r="949" s="211" customFormat="1" ht="19.5" customHeight="1" spans="1:10">
      <c r="A949" s="225" t="s">
        <v>1842</v>
      </c>
      <c r="B949" s="244"/>
      <c r="C949" s="193"/>
      <c r="D949" s="129"/>
      <c r="I949" s="245">
        <v>2130801</v>
      </c>
      <c r="J949" s="211" t="s">
        <v>1843</v>
      </c>
    </row>
    <row r="950" s="211" customFormat="1" ht="19.5" customHeight="1" spans="1:10">
      <c r="A950" s="225" t="s">
        <v>1844</v>
      </c>
      <c r="B950" s="244"/>
      <c r="C950" s="193"/>
      <c r="D950" s="129"/>
      <c r="I950" s="245">
        <v>2130802</v>
      </c>
      <c r="J950" s="211" t="s">
        <v>1845</v>
      </c>
    </row>
    <row r="951" s="211" customFormat="1" ht="19.5" customHeight="1" spans="1:10">
      <c r="A951" s="225" t="s">
        <v>1846</v>
      </c>
      <c r="B951" s="244"/>
      <c r="C951" s="193"/>
      <c r="D951" s="129"/>
      <c r="I951" s="245">
        <v>2130803</v>
      </c>
      <c r="J951" s="211" t="s">
        <v>1847</v>
      </c>
    </row>
    <row r="952" s="211" customFormat="1" ht="19.5" customHeight="1" spans="1:10">
      <c r="A952" s="225" t="s">
        <v>1848</v>
      </c>
      <c r="B952" s="244"/>
      <c r="C952" s="193">
        <v>0</v>
      </c>
      <c r="D952" s="129" t="e">
        <f>ROUND(B952/C952*100,2)</f>
        <v>#DIV/0!</v>
      </c>
      <c r="I952" s="245">
        <v>2130804</v>
      </c>
      <c r="J952" s="211" t="s">
        <v>1849</v>
      </c>
    </row>
    <row r="953" s="211" customFormat="1" ht="19.5" customHeight="1" spans="1:10">
      <c r="A953" s="225" t="s">
        <v>1850</v>
      </c>
      <c r="B953" s="244"/>
      <c r="C953" s="193"/>
      <c r="D953" s="129"/>
      <c r="I953" s="245">
        <v>2130805</v>
      </c>
      <c r="J953" s="211" t="s">
        <v>1851</v>
      </c>
    </row>
    <row r="954" s="211" customFormat="1" ht="19.5" customHeight="1" spans="1:10">
      <c r="A954" s="225" t="s">
        <v>1852</v>
      </c>
      <c r="B954" s="244"/>
      <c r="C954" s="193"/>
      <c r="D954" s="129"/>
      <c r="I954" s="245">
        <v>2130899</v>
      </c>
      <c r="J954" s="211" t="s">
        <v>1853</v>
      </c>
    </row>
    <row r="955" s="211" customFormat="1" ht="19.5" customHeight="1" spans="1:10">
      <c r="A955" s="225" t="s">
        <v>1854</v>
      </c>
      <c r="B955" s="221"/>
      <c r="C955" s="222">
        <f>SUM(C956:C958)</f>
        <v>0</v>
      </c>
      <c r="D955" s="129"/>
      <c r="E955" s="208">
        <f>B955-C955</f>
        <v>0</v>
      </c>
      <c r="I955" s="245">
        <v>21309</v>
      </c>
      <c r="J955" s="211" t="s">
        <v>1855</v>
      </c>
    </row>
    <row r="956" s="211" customFormat="1" ht="19.5" customHeight="1" spans="1:10">
      <c r="A956" s="225" t="s">
        <v>1856</v>
      </c>
      <c r="B956" s="244"/>
      <c r="C956" s="193"/>
      <c r="D956" s="129"/>
      <c r="I956" s="245">
        <v>2130901</v>
      </c>
      <c r="J956" s="211" t="s">
        <v>1857</v>
      </c>
    </row>
    <row r="957" s="211" customFormat="1" ht="19.5" customHeight="1" spans="1:10">
      <c r="A957" s="225" t="s">
        <v>1858</v>
      </c>
      <c r="B957" s="244"/>
      <c r="C957" s="193"/>
      <c r="D957" s="129"/>
      <c r="I957" s="245">
        <v>2130902</v>
      </c>
      <c r="J957" s="211" t="s">
        <v>1859</v>
      </c>
    </row>
    <row r="958" s="211" customFormat="1" ht="19.5" customHeight="1" spans="1:10">
      <c r="A958" s="225" t="s">
        <v>1860</v>
      </c>
      <c r="B958" s="244"/>
      <c r="C958" s="193"/>
      <c r="D958" s="129"/>
      <c r="I958" s="245">
        <v>2130999</v>
      </c>
      <c r="J958" s="211" t="s">
        <v>1861</v>
      </c>
    </row>
    <row r="959" s="211" customFormat="1" ht="19.5" customHeight="1" spans="1:10">
      <c r="A959" s="225" t="s">
        <v>1862</v>
      </c>
      <c r="B959" s="221"/>
      <c r="C959" s="222">
        <f>SUM(C960:C961)</f>
        <v>3825</v>
      </c>
      <c r="D959" s="129">
        <f t="shared" ref="D959:D964" si="5">ROUND(B959/C959*100,2)</f>
        <v>0</v>
      </c>
      <c r="E959" s="208">
        <f>B959-C959</f>
        <v>-3825</v>
      </c>
      <c r="I959" s="245">
        <v>21399</v>
      </c>
      <c r="J959" s="211" t="s">
        <v>1863</v>
      </c>
    </row>
    <row r="960" s="211" customFormat="1" ht="19.5" customHeight="1" spans="1:10">
      <c r="A960" s="225" t="s">
        <v>1864</v>
      </c>
      <c r="B960" s="244"/>
      <c r="C960" s="193">
        <v>0</v>
      </c>
      <c r="D960" s="129" t="e">
        <f t="shared" si="5"/>
        <v>#DIV/0!</v>
      </c>
      <c r="I960" s="245">
        <v>2139901</v>
      </c>
      <c r="J960" s="211" t="s">
        <v>1865</v>
      </c>
    </row>
    <row r="961" s="211" customFormat="1" ht="19.5" customHeight="1" spans="1:10">
      <c r="A961" s="225" t="s">
        <v>1866</v>
      </c>
      <c r="B961" s="244"/>
      <c r="C961" s="193">
        <v>3825</v>
      </c>
      <c r="D961" s="129">
        <f t="shared" si="5"/>
        <v>0</v>
      </c>
      <c r="I961" s="245">
        <v>2139999</v>
      </c>
      <c r="J961" s="211" t="s">
        <v>1863</v>
      </c>
    </row>
    <row r="962" s="211" customFormat="1" ht="19.5" customHeight="1" spans="1:10">
      <c r="A962" s="225" t="s">
        <v>117</v>
      </c>
      <c r="B962" s="218">
        <v>3882</v>
      </c>
      <c r="C962" s="219">
        <f>SUM(C963,C986,C996,C1006,C1011,C1018,C1023)</f>
        <v>1601</v>
      </c>
      <c r="D962" s="129">
        <f t="shared" si="5"/>
        <v>242.47</v>
      </c>
      <c r="E962" s="211">
        <v>1295</v>
      </c>
      <c r="F962" s="208">
        <f>B962-E962</f>
        <v>2587</v>
      </c>
      <c r="G962" s="208">
        <v>1146</v>
      </c>
      <c r="H962" s="208">
        <f>C962-G962</f>
        <v>455</v>
      </c>
      <c r="I962" s="245">
        <v>214</v>
      </c>
      <c r="J962" s="211" t="s">
        <v>1867</v>
      </c>
    </row>
    <row r="963" s="211" customFormat="1" ht="19.5" customHeight="1" spans="1:10">
      <c r="A963" s="225" t="s">
        <v>1868</v>
      </c>
      <c r="B963" s="221">
        <v>249</v>
      </c>
      <c r="C963" s="222">
        <f>SUM(C964:C985)</f>
        <v>380</v>
      </c>
      <c r="D963" s="129">
        <f t="shared" si="5"/>
        <v>65.53</v>
      </c>
      <c r="E963" s="208">
        <f>B963-C963</f>
        <v>-131</v>
      </c>
      <c r="I963" s="245">
        <v>21401</v>
      </c>
      <c r="J963" s="211" t="s">
        <v>1869</v>
      </c>
    </row>
    <row r="964" s="211" customFormat="1" ht="19.5" customHeight="1" spans="1:10">
      <c r="A964" s="225" t="s">
        <v>1587</v>
      </c>
      <c r="B964" s="244"/>
      <c r="C964" s="193">
        <v>115</v>
      </c>
      <c r="D964" s="129">
        <f t="shared" si="5"/>
        <v>0</v>
      </c>
      <c r="I964" s="245">
        <v>2140101</v>
      </c>
      <c r="J964" s="211" t="s">
        <v>1870</v>
      </c>
    </row>
    <row r="965" s="211" customFormat="1" ht="19.5" customHeight="1" spans="1:10">
      <c r="A965" s="225" t="s">
        <v>1589</v>
      </c>
      <c r="B965" s="244"/>
      <c r="C965" s="193"/>
      <c r="D965" s="129"/>
      <c r="I965" s="245">
        <v>2140102</v>
      </c>
      <c r="J965" s="211" t="s">
        <v>1871</v>
      </c>
    </row>
    <row r="966" s="211" customFormat="1" ht="19.5" customHeight="1" spans="1:10">
      <c r="A966" s="225" t="s">
        <v>1591</v>
      </c>
      <c r="B966" s="244"/>
      <c r="C966" s="193"/>
      <c r="D966" s="129"/>
      <c r="I966" s="245">
        <v>2140103</v>
      </c>
      <c r="J966" s="211" t="s">
        <v>1872</v>
      </c>
    </row>
    <row r="967" s="211" customFormat="1" ht="19.5" customHeight="1" spans="1:10">
      <c r="A967" s="225" t="s">
        <v>1873</v>
      </c>
      <c r="B967" s="244"/>
      <c r="C967" s="193"/>
      <c r="D967" s="129"/>
      <c r="I967" s="245">
        <v>2140104</v>
      </c>
      <c r="J967" s="211" t="s">
        <v>1874</v>
      </c>
    </row>
    <row r="968" s="211" customFormat="1" ht="19.5" customHeight="1" spans="1:10">
      <c r="A968" s="225" t="s">
        <v>1875</v>
      </c>
      <c r="B968" s="244"/>
      <c r="C968" s="193">
        <v>165</v>
      </c>
      <c r="D968" s="129">
        <f>ROUND(B968/C968*100,2)</f>
        <v>0</v>
      </c>
      <c r="I968" s="245">
        <v>2140106</v>
      </c>
      <c r="J968" s="211" t="s">
        <v>1876</v>
      </c>
    </row>
    <row r="969" s="211" customFormat="1" ht="19.5" customHeight="1" spans="1:10">
      <c r="A969" s="225" t="s">
        <v>1877</v>
      </c>
      <c r="B969" s="244"/>
      <c r="C969" s="193"/>
      <c r="D969" s="129"/>
      <c r="I969" s="245">
        <v>2140109</v>
      </c>
      <c r="J969" s="211" t="s">
        <v>1878</v>
      </c>
    </row>
    <row r="970" s="211" customFormat="1" ht="19.5" customHeight="1" spans="1:10">
      <c r="A970" s="225" t="s">
        <v>1879</v>
      </c>
      <c r="B970" s="244"/>
      <c r="C970" s="193">
        <v>100</v>
      </c>
      <c r="D970" s="129"/>
      <c r="I970" s="245">
        <v>2140110</v>
      </c>
      <c r="J970" s="211" t="s">
        <v>1880</v>
      </c>
    </row>
    <row r="971" s="211" customFormat="1" ht="19.5" customHeight="1" spans="1:10">
      <c r="A971" s="225" t="s">
        <v>1881</v>
      </c>
      <c r="B971" s="244"/>
      <c r="C971" s="193"/>
      <c r="D971" s="129"/>
      <c r="I971" s="245">
        <v>2140111</v>
      </c>
      <c r="J971" s="211" t="s">
        <v>1882</v>
      </c>
    </row>
    <row r="972" s="211" customFormat="1" ht="19.5" customHeight="1" spans="1:10">
      <c r="A972" s="225" t="s">
        <v>1883</v>
      </c>
      <c r="B972" s="244"/>
      <c r="C972" s="193"/>
      <c r="D972" s="129"/>
      <c r="I972" s="245">
        <v>2140112</v>
      </c>
      <c r="J972" s="211" t="s">
        <v>1884</v>
      </c>
    </row>
    <row r="973" s="211" customFormat="1" ht="19.5" customHeight="1" spans="1:10">
      <c r="A973" s="225" t="s">
        <v>1885</v>
      </c>
      <c r="B973" s="244"/>
      <c r="C973" s="193"/>
      <c r="D973" s="129"/>
      <c r="I973" s="245">
        <v>2140114</v>
      </c>
      <c r="J973" s="211" t="s">
        <v>1886</v>
      </c>
    </row>
    <row r="974" s="211" customFormat="1" ht="19.5" customHeight="1" spans="1:10">
      <c r="A974" s="225" t="s">
        <v>1887</v>
      </c>
      <c r="B974" s="244"/>
      <c r="C974" s="193"/>
      <c r="D974" s="129"/>
      <c r="I974" s="245">
        <v>2140122</v>
      </c>
      <c r="J974" s="211" t="s">
        <v>1888</v>
      </c>
    </row>
    <row r="975" s="211" customFormat="1" ht="19.5" customHeight="1" spans="1:10">
      <c r="A975" s="225" t="s">
        <v>1889</v>
      </c>
      <c r="B975" s="244"/>
      <c r="C975" s="193"/>
      <c r="D975" s="129"/>
      <c r="I975" s="245">
        <v>2140123</v>
      </c>
      <c r="J975" s="211" t="s">
        <v>1890</v>
      </c>
    </row>
    <row r="976" s="211" customFormat="1" ht="19.5" customHeight="1" spans="1:10">
      <c r="A976" s="225" t="s">
        <v>1891</v>
      </c>
      <c r="B976" s="244"/>
      <c r="C976" s="193"/>
      <c r="D976" s="129"/>
      <c r="I976" s="245">
        <v>2140127</v>
      </c>
      <c r="J976" s="211" t="s">
        <v>1892</v>
      </c>
    </row>
    <row r="977" s="211" customFormat="1" ht="19.5" customHeight="1" spans="1:10">
      <c r="A977" s="225" t="s">
        <v>1893</v>
      </c>
      <c r="B977" s="244"/>
      <c r="C977" s="193"/>
      <c r="D977" s="129"/>
      <c r="I977" s="245">
        <v>2140128</v>
      </c>
      <c r="J977" s="211" t="s">
        <v>1894</v>
      </c>
    </row>
    <row r="978" s="211" customFormat="1" ht="19.5" customHeight="1" spans="1:10">
      <c r="A978" s="225" t="s">
        <v>1895</v>
      </c>
      <c r="B978" s="244"/>
      <c r="C978" s="193"/>
      <c r="D978" s="129"/>
      <c r="I978" s="245">
        <v>2140129</v>
      </c>
      <c r="J978" s="211" t="s">
        <v>1896</v>
      </c>
    </row>
    <row r="979" s="211" customFormat="1" ht="19.5" customHeight="1" spans="1:10">
      <c r="A979" s="225" t="s">
        <v>1897</v>
      </c>
      <c r="B979" s="244"/>
      <c r="C979" s="193"/>
      <c r="D979" s="129"/>
      <c r="I979" s="245">
        <v>2140130</v>
      </c>
      <c r="J979" s="211" t="s">
        <v>1898</v>
      </c>
    </row>
    <row r="980" s="211" customFormat="1" ht="19.5" customHeight="1" spans="1:10">
      <c r="A980" s="225" t="s">
        <v>1899</v>
      </c>
      <c r="B980" s="244"/>
      <c r="C980" s="193"/>
      <c r="D980" s="129"/>
      <c r="I980" s="245">
        <v>2140131</v>
      </c>
      <c r="J980" s="211" t="s">
        <v>1900</v>
      </c>
    </row>
    <row r="981" s="211" customFormat="1" ht="19.5" customHeight="1" spans="1:10">
      <c r="A981" s="225" t="s">
        <v>1901</v>
      </c>
      <c r="B981" s="244"/>
      <c r="C981" s="193"/>
      <c r="D981" s="129"/>
      <c r="I981" s="245">
        <v>2140133</v>
      </c>
      <c r="J981" s="211" t="s">
        <v>1902</v>
      </c>
    </row>
    <row r="982" s="211" customFormat="1" ht="19.5" customHeight="1" spans="1:10">
      <c r="A982" s="225" t="s">
        <v>1903</v>
      </c>
      <c r="B982" s="244"/>
      <c r="C982" s="193"/>
      <c r="D982" s="129"/>
      <c r="I982" s="245">
        <v>2140136</v>
      </c>
      <c r="J982" s="211" t="s">
        <v>1904</v>
      </c>
    </row>
    <row r="983" s="211" customFormat="1" ht="19.5" customHeight="1" spans="1:10">
      <c r="A983" s="225" t="s">
        <v>1905</v>
      </c>
      <c r="B983" s="244"/>
      <c r="C983" s="193"/>
      <c r="D983" s="129"/>
      <c r="I983" s="245">
        <v>2140138</v>
      </c>
      <c r="J983" s="211" t="s">
        <v>1906</v>
      </c>
    </row>
    <row r="984" s="211" customFormat="1" ht="19.5" customHeight="1" spans="1:10">
      <c r="A984" s="225" t="s">
        <v>1907</v>
      </c>
      <c r="B984" s="244"/>
      <c r="C984" s="193"/>
      <c r="D984" s="129"/>
      <c r="I984" s="245">
        <v>2140139</v>
      </c>
      <c r="J984" s="211" t="s">
        <v>1908</v>
      </c>
    </row>
    <row r="985" s="211" customFormat="1" ht="19.5" customHeight="1" spans="1:10">
      <c r="A985" s="225" t="s">
        <v>1909</v>
      </c>
      <c r="B985" s="244"/>
      <c r="C985" s="193">
        <v>0</v>
      </c>
      <c r="D985" s="129" t="e">
        <f>ROUND(B985/C985*100,2)</f>
        <v>#DIV/0!</v>
      </c>
      <c r="I985" s="245">
        <v>2140199</v>
      </c>
      <c r="J985" s="211" t="s">
        <v>1910</v>
      </c>
    </row>
    <row r="986" s="211" customFormat="1" ht="19.5" customHeight="1" spans="1:10">
      <c r="A986" s="225" t="s">
        <v>1911</v>
      </c>
      <c r="B986" s="221">
        <v>247</v>
      </c>
      <c r="C986" s="222">
        <f>SUM(C987:C995)</f>
        <v>0</v>
      </c>
      <c r="D986" s="129"/>
      <c r="E986" s="208">
        <f>B986-C986</f>
        <v>247</v>
      </c>
      <c r="I986" s="245">
        <v>21402</v>
      </c>
      <c r="J986" s="211" t="s">
        <v>1912</v>
      </c>
    </row>
    <row r="987" s="211" customFormat="1" ht="19.5" customHeight="1" spans="1:10">
      <c r="A987" s="225" t="s">
        <v>1587</v>
      </c>
      <c r="B987" s="244"/>
      <c r="C987" s="193"/>
      <c r="D987" s="129"/>
      <c r="I987" s="245">
        <v>2140201</v>
      </c>
      <c r="J987" s="211" t="s">
        <v>1913</v>
      </c>
    </row>
    <row r="988" s="211" customFormat="1" ht="19.5" customHeight="1" spans="1:10">
      <c r="A988" s="225" t="s">
        <v>1589</v>
      </c>
      <c r="B988" s="244"/>
      <c r="C988" s="193"/>
      <c r="D988" s="129"/>
      <c r="I988" s="245">
        <v>2140202</v>
      </c>
      <c r="J988" s="211" t="s">
        <v>1914</v>
      </c>
    </row>
    <row r="989" s="211" customFormat="1" ht="19.5" customHeight="1" spans="1:10">
      <c r="A989" s="225" t="s">
        <v>1591</v>
      </c>
      <c r="B989" s="244"/>
      <c r="C989" s="193"/>
      <c r="D989" s="129"/>
      <c r="I989" s="245">
        <v>2140203</v>
      </c>
      <c r="J989" s="211" t="s">
        <v>1915</v>
      </c>
    </row>
    <row r="990" s="211" customFormat="1" ht="19.5" customHeight="1" spans="1:10">
      <c r="A990" s="225" t="s">
        <v>1916</v>
      </c>
      <c r="B990" s="244"/>
      <c r="C990" s="193"/>
      <c r="D990" s="129"/>
      <c r="I990" s="245">
        <v>2140204</v>
      </c>
      <c r="J990" s="211" t="s">
        <v>1917</v>
      </c>
    </row>
    <row r="991" s="211" customFormat="1" ht="19.5" customHeight="1" spans="1:10">
      <c r="A991" s="225" t="s">
        <v>1918</v>
      </c>
      <c r="B991" s="244"/>
      <c r="C991" s="193"/>
      <c r="D991" s="129"/>
      <c r="I991" s="245">
        <v>2140205</v>
      </c>
      <c r="J991" s="211" t="s">
        <v>1919</v>
      </c>
    </row>
    <row r="992" s="211" customFormat="1" ht="19.5" customHeight="1" spans="1:10">
      <c r="A992" s="225" t="s">
        <v>1920</v>
      </c>
      <c r="B992" s="244"/>
      <c r="C992" s="193"/>
      <c r="D992" s="129"/>
      <c r="I992" s="245">
        <v>2140206</v>
      </c>
      <c r="J992" s="211" t="s">
        <v>1921</v>
      </c>
    </row>
    <row r="993" s="211" customFormat="1" ht="19.5" customHeight="1" spans="1:10">
      <c r="A993" s="225" t="s">
        <v>1922</v>
      </c>
      <c r="B993" s="244"/>
      <c r="C993" s="193"/>
      <c r="D993" s="129"/>
      <c r="I993" s="245">
        <v>2140207</v>
      </c>
      <c r="J993" s="211" t="s">
        <v>1923</v>
      </c>
    </row>
    <row r="994" s="211" customFormat="1" ht="19.5" customHeight="1" spans="1:10">
      <c r="A994" s="225" t="s">
        <v>1924</v>
      </c>
      <c r="B994" s="244"/>
      <c r="C994" s="193"/>
      <c r="D994" s="129"/>
      <c r="I994" s="245">
        <v>2140208</v>
      </c>
      <c r="J994" s="211" t="s">
        <v>1925</v>
      </c>
    </row>
    <row r="995" s="211" customFormat="1" ht="19.5" customHeight="1" spans="1:10">
      <c r="A995" s="225" t="s">
        <v>1926</v>
      </c>
      <c r="B995" s="244">
        <v>247</v>
      </c>
      <c r="C995" s="193"/>
      <c r="D995" s="129"/>
      <c r="I995" s="245">
        <v>2140299</v>
      </c>
      <c r="J995" s="211" t="s">
        <v>1927</v>
      </c>
    </row>
    <row r="996" s="211" customFormat="1" ht="19.5" customHeight="1" spans="1:10">
      <c r="A996" s="225" t="s">
        <v>1928</v>
      </c>
      <c r="B996" s="221"/>
      <c r="C996" s="222">
        <f>SUM(C997:C1005)</f>
        <v>0</v>
      </c>
      <c r="D996" s="129"/>
      <c r="E996" s="208">
        <f>B996-C996</f>
        <v>0</v>
      </c>
      <c r="I996" s="245">
        <v>21403</v>
      </c>
      <c r="J996" s="211" t="s">
        <v>1929</v>
      </c>
    </row>
    <row r="997" s="211" customFormat="1" ht="19.5" customHeight="1" spans="1:10">
      <c r="A997" s="225" t="s">
        <v>1587</v>
      </c>
      <c r="B997" s="244"/>
      <c r="C997" s="193"/>
      <c r="D997" s="129"/>
      <c r="I997" s="245">
        <v>2140301</v>
      </c>
      <c r="J997" s="211" t="s">
        <v>1930</v>
      </c>
    </row>
    <row r="998" s="211" customFormat="1" ht="19.5" customHeight="1" spans="1:10">
      <c r="A998" s="225" t="s">
        <v>1589</v>
      </c>
      <c r="B998" s="244"/>
      <c r="C998" s="193"/>
      <c r="D998" s="129"/>
      <c r="I998" s="245">
        <v>2140302</v>
      </c>
      <c r="J998" s="211" t="s">
        <v>1931</v>
      </c>
    </row>
    <row r="999" s="211" customFormat="1" ht="19.5" customHeight="1" spans="1:10">
      <c r="A999" s="225" t="s">
        <v>1591</v>
      </c>
      <c r="B999" s="244"/>
      <c r="C999" s="193"/>
      <c r="D999" s="129"/>
      <c r="I999" s="245">
        <v>2140303</v>
      </c>
      <c r="J999" s="211" t="s">
        <v>1932</v>
      </c>
    </row>
    <row r="1000" s="211" customFormat="1" ht="19.5" customHeight="1" spans="1:10">
      <c r="A1000" s="225" t="s">
        <v>1933</v>
      </c>
      <c r="B1000" s="244"/>
      <c r="C1000" s="193"/>
      <c r="D1000" s="129"/>
      <c r="I1000" s="245">
        <v>2140304</v>
      </c>
      <c r="J1000" s="211" t="s">
        <v>1934</v>
      </c>
    </row>
    <row r="1001" s="211" customFormat="1" ht="19.5" customHeight="1" spans="1:10">
      <c r="A1001" s="225" t="s">
        <v>1935</v>
      </c>
      <c r="B1001" s="244"/>
      <c r="C1001" s="193"/>
      <c r="D1001" s="129"/>
      <c r="I1001" s="245">
        <v>2140305</v>
      </c>
      <c r="J1001" s="211" t="s">
        <v>1936</v>
      </c>
    </row>
    <row r="1002" s="211" customFormat="1" ht="19.5" customHeight="1" spans="1:10">
      <c r="A1002" s="225" t="s">
        <v>1937</v>
      </c>
      <c r="B1002" s="244"/>
      <c r="C1002" s="193"/>
      <c r="D1002" s="129"/>
      <c r="I1002" s="245">
        <v>2140306</v>
      </c>
      <c r="J1002" s="211" t="s">
        <v>1938</v>
      </c>
    </row>
    <row r="1003" s="211" customFormat="1" ht="19.5" customHeight="1" spans="1:10">
      <c r="A1003" s="225" t="s">
        <v>1939</v>
      </c>
      <c r="B1003" s="244"/>
      <c r="C1003" s="193"/>
      <c r="D1003" s="129"/>
      <c r="I1003" s="245">
        <v>2140307</v>
      </c>
      <c r="J1003" s="211" t="s">
        <v>1940</v>
      </c>
    </row>
    <row r="1004" s="211" customFormat="1" ht="19.5" customHeight="1" spans="1:10">
      <c r="A1004" s="225" t="s">
        <v>1941</v>
      </c>
      <c r="B1004" s="244"/>
      <c r="C1004" s="193"/>
      <c r="D1004" s="129"/>
      <c r="I1004" s="245">
        <v>2140308</v>
      </c>
      <c r="J1004" s="211" t="s">
        <v>1942</v>
      </c>
    </row>
    <row r="1005" s="211" customFormat="1" ht="19.5" customHeight="1" spans="1:10">
      <c r="A1005" s="225" t="s">
        <v>1943</v>
      </c>
      <c r="B1005" s="244"/>
      <c r="C1005" s="193"/>
      <c r="D1005" s="129"/>
      <c r="I1005" s="245">
        <v>2140399</v>
      </c>
      <c r="J1005" s="211" t="s">
        <v>1944</v>
      </c>
    </row>
    <row r="1006" s="211" customFormat="1" ht="19.5" customHeight="1" spans="1:10">
      <c r="A1006" s="225" t="s">
        <v>1945</v>
      </c>
      <c r="B1006" s="221">
        <v>210</v>
      </c>
      <c r="C1006" s="222">
        <f>SUM(C1007:C1010)</f>
        <v>491</v>
      </c>
      <c r="D1006" s="129"/>
      <c r="E1006" s="208">
        <f>B1006-C1006</f>
        <v>-281</v>
      </c>
      <c r="I1006" s="245">
        <v>21404</v>
      </c>
      <c r="J1006" s="211" t="s">
        <v>1946</v>
      </c>
    </row>
    <row r="1007" s="211" customFormat="1" ht="19.5" customHeight="1" spans="1:10">
      <c r="A1007" s="225" t="s">
        <v>1947</v>
      </c>
      <c r="B1007" s="244"/>
      <c r="C1007" s="193">
        <v>491</v>
      </c>
      <c r="D1007" s="129"/>
      <c r="I1007" s="245">
        <v>2140401</v>
      </c>
      <c r="J1007" s="211" t="s">
        <v>1948</v>
      </c>
    </row>
    <row r="1008" s="211" customFormat="1" ht="19.5" customHeight="1" spans="1:10">
      <c r="A1008" s="225" t="s">
        <v>1949</v>
      </c>
      <c r="B1008" s="244"/>
      <c r="C1008" s="193"/>
      <c r="D1008" s="129"/>
      <c r="I1008" s="245">
        <v>2140402</v>
      </c>
      <c r="J1008" s="211" t="s">
        <v>1950</v>
      </c>
    </row>
    <row r="1009" s="211" customFormat="1" ht="19.5" customHeight="1" spans="1:10">
      <c r="A1009" s="225" t="s">
        <v>1951</v>
      </c>
      <c r="B1009" s="244"/>
      <c r="C1009" s="193"/>
      <c r="D1009" s="129"/>
      <c r="I1009" s="245">
        <v>2140403</v>
      </c>
      <c r="J1009" s="211" t="s">
        <v>1952</v>
      </c>
    </row>
    <row r="1010" s="211" customFormat="1" ht="19.5" customHeight="1" spans="1:10">
      <c r="A1010" s="225" t="s">
        <v>1953</v>
      </c>
      <c r="B1010" s="244">
        <v>210</v>
      </c>
      <c r="C1010" s="193"/>
      <c r="D1010" s="129"/>
      <c r="I1010" s="245">
        <v>2140499</v>
      </c>
      <c r="J1010" s="211" t="s">
        <v>1954</v>
      </c>
    </row>
    <row r="1011" s="211" customFormat="1" ht="19.5" customHeight="1" spans="1:10">
      <c r="A1011" s="225" t="s">
        <v>1955</v>
      </c>
      <c r="B1011" s="221"/>
      <c r="C1011" s="222">
        <f>SUM(C1012:C1017)</f>
        <v>0</v>
      </c>
      <c r="D1011" s="129"/>
      <c r="E1011" s="208">
        <f>B1011-C1011</f>
        <v>0</v>
      </c>
      <c r="I1011" s="245">
        <v>21405</v>
      </c>
      <c r="J1011" s="211" t="s">
        <v>1956</v>
      </c>
    </row>
    <row r="1012" s="211" customFormat="1" ht="19.5" customHeight="1" spans="1:10">
      <c r="A1012" s="225" t="s">
        <v>1587</v>
      </c>
      <c r="B1012" s="244"/>
      <c r="C1012" s="193"/>
      <c r="D1012" s="129"/>
      <c r="I1012" s="245">
        <v>2140501</v>
      </c>
      <c r="J1012" s="211" t="s">
        <v>1957</v>
      </c>
    </row>
    <row r="1013" s="211" customFormat="1" ht="19.5" customHeight="1" spans="1:10">
      <c r="A1013" s="225" t="s">
        <v>1589</v>
      </c>
      <c r="B1013" s="244"/>
      <c r="C1013" s="193"/>
      <c r="D1013" s="129"/>
      <c r="I1013" s="245">
        <v>2140502</v>
      </c>
      <c r="J1013" s="211" t="s">
        <v>1958</v>
      </c>
    </row>
    <row r="1014" s="211" customFormat="1" ht="19.5" customHeight="1" spans="1:10">
      <c r="A1014" s="225" t="s">
        <v>1591</v>
      </c>
      <c r="B1014" s="244"/>
      <c r="C1014" s="193"/>
      <c r="D1014" s="129"/>
      <c r="I1014" s="245">
        <v>2140503</v>
      </c>
      <c r="J1014" s="211" t="s">
        <v>1959</v>
      </c>
    </row>
    <row r="1015" s="211" customFormat="1" ht="19.5" customHeight="1" spans="1:10">
      <c r="A1015" s="225" t="s">
        <v>1924</v>
      </c>
      <c r="B1015" s="244"/>
      <c r="C1015" s="193"/>
      <c r="D1015" s="129"/>
      <c r="I1015" s="245">
        <v>2140504</v>
      </c>
      <c r="J1015" s="211" t="s">
        <v>1960</v>
      </c>
    </row>
    <row r="1016" s="211" customFormat="1" ht="19.5" customHeight="1" spans="1:10">
      <c r="A1016" s="225" t="s">
        <v>1961</v>
      </c>
      <c r="B1016" s="244"/>
      <c r="C1016" s="193"/>
      <c r="D1016" s="129"/>
      <c r="I1016" s="245">
        <v>2140505</v>
      </c>
      <c r="J1016" s="211" t="s">
        <v>1962</v>
      </c>
    </row>
    <row r="1017" s="211" customFormat="1" ht="19.5" customHeight="1" spans="1:10">
      <c r="A1017" s="225" t="s">
        <v>1963</v>
      </c>
      <c r="B1017" s="244"/>
      <c r="C1017" s="193"/>
      <c r="D1017" s="129"/>
      <c r="I1017" s="245">
        <v>2140599</v>
      </c>
      <c r="J1017" s="211" t="s">
        <v>1964</v>
      </c>
    </row>
    <row r="1018" s="211" customFormat="1" ht="19.5" customHeight="1" spans="1:10">
      <c r="A1018" s="225" t="s">
        <v>1965</v>
      </c>
      <c r="B1018" s="221"/>
      <c r="C1018" s="222">
        <f>SUM(C1019:C1022)</f>
        <v>0</v>
      </c>
      <c r="D1018" s="129"/>
      <c r="E1018" s="208">
        <f>B1018-C1018</f>
        <v>0</v>
      </c>
      <c r="I1018" s="245">
        <v>21406</v>
      </c>
      <c r="J1018" s="211" t="s">
        <v>1966</v>
      </c>
    </row>
    <row r="1019" s="211" customFormat="1" ht="19.5" customHeight="1" spans="1:10">
      <c r="A1019" s="225" t="s">
        <v>1967</v>
      </c>
      <c r="B1019" s="244"/>
      <c r="C1019" s="193"/>
      <c r="D1019" s="129"/>
      <c r="I1019" s="245">
        <v>2140601</v>
      </c>
      <c r="J1019" s="211" t="s">
        <v>1968</v>
      </c>
    </row>
    <row r="1020" s="211" customFormat="1" ht="19.5" customHeight="1" spans="1:10">
      <c r="A1020" s="225" t="s">
        <v>1969</v>
      </c>
      <c r="B1020" s="244"/>
      <c r="C1020" s="193"/>
      <c r="D1020" s="129"/>
      <c r="I1020" s="245">
        <v>2140602</v>
      </c>
      <c r="J1020" s="211" t="s">
        <v>1970</v>
      </c>
    </row>
    <row r="1021" s="211" customFormat="1" ht="19.5" customHeight="1" spans="1:10">
      <c r="A1021" s="225" t="s">
        <v>1971</v>
      </c>
      <c r="B1021" s="244"/>
      <c r="C1021" s="193"/>
      <c r="D1021" s="129"/>
      <c r="I1021" s="245">
        <v>2140603</v>
      </c>
      <c r="J1021" s="211" t="s">
        <v>1972</v>
      </c>
    </row>
    <row r="1022" s="211" customFormat="1" ht="19.5" customHeight="1" spans="1:10">
      <c r="A1022" s="225" t="s">
        <v>1973</v>
      </c>
      <c r="B1022" s="244"/>
      <c r="C1022" s="193"/>
      <c r="D1022" s="129"/>
      <c r="I1022" s="245">
        <v>2140699</v>
      </c>
      <c r="J1022" s="211" t="s">
        <v>1974</v>
      </c>
    </row>
    <row r="1023" s="211" customFormat="1" ht="19.5" customHeight="1" spans="1:10">
      <c r="A1023" s="225" t="s">
        <v>1975</v>
      </c>
      <c r="B1023" s="244">
        <v>3176</v>
      </c>
      <c r="C1023" s="222">
        <f>SUM(C1024:C1025)</f>
        <v>730</v>
      </c>
      <c r="D1023" s="129"/>
      <c r="E1023" s="208">
        <f>B1023-C1023</f>
        <v>2446</v>
      </c>
      <c r="I1023" s="245">
        <v>21499</v>
      </c>
      <c r="J1023" s="211" t="s">
        <v>1976</v>
      </c>
    </row>
    <row r="1024" s="211" customFormat="1" ht="19.5" customHeight="1" spans="1:10">
      <c r="A1024" s="225" t="s">
        <v>1977</v>
      </c>
      <c r="B1024" s="244">
        <v>400</v>
      </c>
      <c r="C1024" s="193"/>
      <c r="D1024" s="129"/>
      <c r="I1024" s="245">
        <v>2149901</v>
      </c>
      <c r="J1024" s="211" t="s">
        <v>1978</v>
      </c>
    </row>
    <row r="1025" s="211" customFormat="1" ht="19.5" customHeight="1" spans="1:10">
      <c r="A1025" s="225" t="s">
        <v>1979</v>
      </c>
      <c r="B1025" s="246">
        <v>2776</v>
      </c>
      <c r="C1025" s="193">
        <v>730</v>
      </c>
      <c r="D1025" s="129"/>
      <c r="I1025" s="245">
        <v>2149999</v>
      </c>
      <c r="J1025" s="211" t="s">
        <v>1976</v>
      </c>
    </row>
    <row r="1026" s="211" customFormat="1" ht="19.5" customHeight="1" spans="1:10">
      <c r="A1026" s="225" t="s">
        <v>118</v>
      </c>
      <c r="B1026" s="218">
        <v>4939</v>
      </c>
      <c r="C1026" s="219">
        <f>SUM(C1027,C1037,C1053,C1058,C1072,C1080,C1086,C1093)</f>
        <v>3438</v>
      </c>
      <c r="D1026" s="129">
        <f>ROUND(B1026/C1026*100,2)</f>
        <v>143.66</v>
      </c>
      <c r="E1026" s="211">
        <v>3223</v>
      </c>
      <c r="F1026" s="208">
        <f>B1026-E1026</f>
        <v>1716</v>
      </c>
      <c r="G1026" s="208">
        <v>2466</v>
      </c>
      <c r="H1026" s="208">
        <f>C1026-G1026</f>
        <v>972</v>
      </c>
      <c r="I1026" s="245">
        <v>215</v>
      </c>
      <c r="J1026" s="211" t="s">
        <v>1980</v>
      </c>
    </row>
    <row r="1027" s="211" customFormat="1" ht="19.5" customHeight="1" spans="1:10">
      <c r="A1027" s="225" t="s">
        <v>1981</v>
      </c>
      <c r="B1027" s="221">
        <v>62</v>
      </c>
      <c r="C1027" s="222">
        <f>SUM(C1028:C1036)</f>
        <v>0</v>
      </c>
      <c r="D1027" s="129"/>
      <c r="E1027" s="208">
        <f>B1027-C1027</f>
        <v>62</v>
      </c>
      <c r="I1027" s="245">
        <v>21501</v>
      </c>
      <c r="J1027" s="211" t="s">
        <v>1982</v>
      </c>
    </row>
    <row r="1028" s="211" customFormat="1" ht="19.5" customHeight="1" spans="1:10">
      <c r="A1028" s="225" t="s">
        <v>1587</v>
      </c>
      <c r="B1028" s="244">
        <v>62</v>
      </c>
      <c r="C1028" s="193"/>
      <c r="D1028" s="129"/>
      <c r="I1028" s="245">
        <v>2150101</v>
      </c>
      <c r="J1028" s="211" t="s">
        <v>1983</v>
      </c>
    </row>
    <row r="1029" s="211" customFormat="1" ht="19.5" customHeight="1" spans="1:10">
      <c r="A1029" s="225" t="s">
        <v>1589</v>
      </c>
      <c r="B1029" s="244"/>
      <c r="C1029" s="193"/>
      <c r="D1029" s="129"/>
      <c r="I1029" s="245">
        <v>2150102</v>
      </c>
      <c r="J1029" s="211" t="s">
        <v>1984</v>
      </c>
    </row>
    <row r="1030" s="211" customFormat="1" ht="19.5" customHeight="1" spans="1:10">
      <c r="A1030" s="225" t="s">
        <v>1591</v>
      </c>
      <c r="B1030" s="244"/>
      <c r="C1030" s="193"/>
      <c r="D1030" s="129"/>
      <c r="I1030" s="245">
        <v>2150103</v>
      </c>
      <c r="J1030" s="211" t="s">
        <v>1985</v>
      </c>
    </row>
    <row r="1031" s="211" customFormat="1" ht="19.5" customHeight="1" spans="1:10">
      <c r="A1031" s="225" t="s">
        <v>1986</v>
      </c>
      <c r="B1031" s="244"/>
      <c r="C1031" s="193"/>
      <c r="D1031" s="129"/>
      <c r="I1031" s="245">
        <v>2150104</v>
      </c>
      <c r="J1031" s="211" t="s">
        <v>1987</v>
      </c>
    </row>
    <row r="1032" s="211" customFormat="1" ht="19.5" customHeight="1" spans="1:10">
      <c r="A1032" s="225" t="s">
        <v>1988</v>
      </c>
      <c r="B1032" s="244"/>
      <c r="C1032" s="193"/>
      <c r="D1032" s="129"/>
      <c r="I1032" s="245">
        <v>2150105</v>
      </c>
      <c r="J1032" s="211" t="s">
        <v>1989</v>
      </c>
    </row>
    <row r="1033" s="211" customFormat="1" ht="19.5" customHeight="1" spans="1:10">
      <c r="A1033" s="225" t="s">
        <v>1990</v>
      </c>
      <c r="B1033" s="244"/>
      <c r="C1033" s="193"/>
      <c r="D1033" s="129"/>
      <c r="I1033" s="245">
        <v>2150106</v>
      </c>
      <c r="J1033" s="211" t="s">
        <v>1991</v>
      </c>
    </row>
    <row r="1034" s="211" customFormat="1" ht="19.5" customHeight="1" spans="1:10">
      <c r="A1034" s="225" t="s">
        <v>1992</v>
      </c>
      <c r="B1034" s="244"/>
      <c r="C1034" s="193"/>
      <c r="D1034" s="129"/>
      <c r="I1034" s="245">
        <v>2150107</v>
      </c>
      <c r="J1034" s="211" t="s">
        <v>1993</v>
      </c>
    </row>
    <row r="1035" s="211" customFormat="1" ht="19.5" customHeight="1" spans="1:10">
      <c r="A1035" s="225" t="s">
        <v>1994</v>
      </c>
      <c r="B1035" s="244"/>
      <c r="C1035" s="193"/>
      <c r="D1035" s="129"/>
      <c r="I1035" s="245">
        <v>2150108</v>
      </c>
      <c r="J1035" s="211" t="s">
        <v>1995</v>
      </c>
    </row>
    <row r="1036" s="211" customFormat="1" ht="19.5" customHeight="1" spans="1:10">
      <c r="A1036" s="225" t="s">
        <v>1996</v>
      </c>
      <c r="B1036" s="244"/>
      <c r="C1036" s="193"/>
      <c r="D1036" s="129"/>
      <c r="I1036" s="245">
        <v>2150199</v>
      </c>
      <c r="J1036" s="211" t="s">
        <v>1997</v>
      </c>
    </row>
    <row r="1037" s="211" customFormat="1" ht="19.5" customHeight="1" spans="1:10">
      <c r="A1037" s="225" t="s">
        <v>1998</v>
      </c>
      <c r="B1037" s="221">
        <v>3</v>
      </c>
      <c r="C1037" s="222">
        <f>SUM(C1038:C1052)</f>
        <v>0</v>
      </c>
      <c r="D1037" s="129"/>
      <c r="E1037" s="208">
        <f>B1037-C1037</f>
        <v>3</v>
      </c>
      <c r="I1037" s="245">
        <v>21502</v>
      </c>
      <c r="J1037" s="211" t="s">
        <v>1999</v>
      </c>
    </row>
    <row r="1038" s="211" customFormat="1" ht="19.5" customHeight="1" spans="1:10">
      <c r="A1038" s="225" t="s">
        <v>1587</v>
      </c>
      <c r="B1038" s="244">
        <v>3</v>
      </c>
      <c r="C1038" s="193"/>
      <c r="D1038" s="129"/>
      <c r="I1038" s="245">
        <v>2150201</v>
      </c>
      <c r="J1038" s="211" t="s">
        <v>2000</v>
      </c>
    </row>
    <row r="1039" s="211" customFormat="1" ht="19.5" customHeight="1" spans="1:10">
      <c r="A1039" s="225" t="s">
        <v>1589</v>
      </c>
      <c r="B1039" s="244"/>
      <c r="C1039" s="193"/>
      <c r="D1039" s="129"/>
      <c r="I1039" s="245">
        <v>2150202</v>
      </c>
      <c r="J1039" s="211" t="s">
        <v>2001</v>
      </c>
    </row>
    <row r="1040" s="211" customFormat="1" ht="19.5" customHeight="1" spans="1:10">
      <c r="A1040" s="225" t="s">
        <v>1591</v>
      </c>
      <c r="B1040" s="244"/>
      <c r="C1040" s="193"/>
      <c r="D1040" s="129"/>
      <c r="I1040" s="245">
        <v>2150203</v>
      </c>
      <c r="J1040" s="211" t="s">
        <v>2002</v>
      </c>
    </row>
    <row r="1041" s="211" customFormat="1" ht="19.5" customHeight="1" spans="1:10">
      <c r="A1041" s="225" t="s">
        <v>2003</v>
      </c>
      <c r="B1041" s="244"/>
      <c r="C1041" s="193"/>
      <c r="D1041" s="129"/>
      <c r="I1041" s="245">
        <v>2150204</v>
      </c>
      <c r="J1041" s="211" t="s">
        <v>2004</v>
      </c>
    </row>
    <row r="1042" s="211" customFormat="1" ht="19.5" customHeight="1" spans="1:10">
      <c r="A1042" s="225" t="s">
        <v>2005</v>
      </c>
      <c r="B1042" s="244"/>
      <c r="C1042" s="193"/>
      <c r="D1042" s="129"/>
      <c r="I1042" s="245">
        <v>2150205</v>
      </c>
      <c r="J1042" s="211" t="s">
        <v>2006</v>
      </c>
    </row>
    <row r="1043" s="211" customFormat="1" ht="19.5" customHeight="1" spans="1:10">
      <c r="A1043" s="225" t="s">
        <v>2007</v>
      </c>
      <c r="B1043" s="244"/>
      <c r="C1043" s="193"/>
      <c r="D1043" s="129"/>
      <c r="I1043" s="245">
        <v>2150206</v>
      </c>
      <c r="J1043" s="211" t="s">
        <v>2008</v>
      </c>
    </row>
    <row r="1044" s="211" customFormat="1" ht="19.5" customHeight="1" spans="1:10">
      <c r="A1044" s="225" t="s">
        <v>2009</v>
      </c>
      <c r="B1044" s="244"/>
      <c r="C1044" s="193"/>
      <c r="D1044" s="129"/>
      <c r="I1044" s="245">
        <v>2150207</v>
      </c>
      <c r="J1044" s="211" t="s">
        <v>2010</v>
      </c>
    </row>
    <row r="1045" s="211" customFormat="1" ht="19.5" customHeight="1" spans="1:10">
      <c r="A1045" s="225" t="s">
        <v>2011</v>
      </c>
      <c r="B1045" s="244"/>
      <c r="C1045" s="193"/>
      <c r="D1045" s="129"/>
      <c r="I1045" s="245">
        <v>2150208</v>
      </c>
      <c r="J1045" s="211" t="s">
        <v>2012</v>
      </c>
    </row>
    <row r="1046" s="211" customFormat="1" ht="19.5" customHeight="1" spans="1:10">
      <c r="A1046" s="225" t="s">
        <v>2013</v>
      </c>
      <c r="B1046" s="244"/>
      <c r="C1046" s="193"/>
      <c r="D1046" s="129"/>
      <c r="I1046" s="245">
        <v>2150209</v>
      </c>
      <c r="J1046" s="211" t="s">
        <v>2014</v>
      </c>
    </row>
    <row r="1047" s="211" customFormat="1" ht="19.5" customHeight="1" spans="1:10">
      <c r="A1047" s="225" t="s">
        <v>2015</v>
      </c>
      <c r="B1047" s="244"/>
      <c r="C1047" s="193"/>
      <c r="D1047" s="129"/>
      <c r="I1047" s="245">
        <v>2150210</v>
      </c>
      <c r="J1047" s="211" t="s">
        <v>2016</v>
      </c>
    </row>
    <row r="1048" s="211" customFormat="1" ht="19.5" customHeight="1" spans="1:10">
      <c r="A1048" s="225" t="s">
        <v>2017</v>
      </c>
      <c r="B1048" s="244"/>
      <c r="C1048" s="193"/>
      <c r="D1048" s="129"/>
      <c r="I1048" s="245">
        <v>2150212</v>
      </c>
      <c r="J1048" s="211" t="s">
        <v>2018</v>
      </c>
    </row>
    <row r="1049" s="211" customFormat="1" ht="19.5" customHeight="1" spans="1:10">
      <c r="A1049" s="225" t="s">
        <v>2019</v>
      </c>
      <c r="B1049" s="244"/>
      <c r="C1049" s="193"/>
      <c r="D1049" s="129"/>
      <c r="I1049" s="245">
        <v>2150213</v>
      </c>
      <c r="J1049" s="211" t="s">
        <v>2020</v>
      </c>
    </row>
    <row r="1050" s="211" customFormat="1" ht="19.5" customHeight="1" spans="1:10">
      <c r="A1050" s="225" t="s">
        <v>2021</v>
      </c>
      <c r="B1050" s="244"/>
      <c r="C1050" s="193"/>
      <c r="D1050" s="129"/>
      <c r="I1050" s="245">
        <v>2150214</v>
      </c>
      <c r="J1050" s="211" t="s">
        <v>2022</v>
      </c>
    </row>
    <row r="1051" s="211" customFormat="1" ht="19.5" customHeight="1" spans="1:10">
      <c r="A1051" s="225" t="s">
        <v>2023</v>
      </c>
      <c r="B1051" s="244"/>
      <c r="C1051" s="193"/>
      <c r="D1051" s="129"/>
      <c r="I1051" s="245">
        <v>2150215</v>
      </c>
      <c r="J1051" s="211" t="s">
        <v>2024</v>
      </c>
    </row>
    <row r="1052" s="211" customFormat="1" ht="19.5" customHeight="1" spans="1:10">
      <c r="A1052" s="225" t="s">
        <v>2025</v>
      </c>
      <c r="B1052" s="244"/>
      <c r="C1052" s="193"/>
      <c r="D1052" s="129"/>
      <c r="I1052" s="245">
        <v>2150299</v>
      </c>
      <c r="J1052" s="211" t="s">
        <v>2026</v>
      </c>
    </row>
    <row r="1053" s="211" customFormat="1" ht="19.5" customHeight="1" spans="1:10">
      <c r="A1053" s="225" t="s">
        <v>2027</v>
      </c>
      <c r="B1053" s="221"/>
      <c r="C1053" s="222">
        <f>SUM(C1054:C1057)</f>
        <v>0</v>
      </c>
      <c r="D1053" s="129"/>
      <c r="E1053" s="208">
        <f>B1053-C1053</f>
        <v>0</v>
      </c>
      <c r="I1053" s="245">
        <v>21503</v>
      </c>
      <c r="J1053" s="211" t="s">
        <v>2028</v>
      </c>
    </row>
    <row r="1054" s="211" customFormat="1" ht="19.5" customHeight="1" spans="1:10">
      <c r="A1054" s="225" t="s">
        <v>1587</v>
      </c>
      <c r="B1054" s="244"/>
      <c r="C1054" s="193"/>
      <c r="D1054" s="129"/>
      <c r="I1054" s="245">
        <v>2150301</v>
      </c>
      <c r="J1054" s="211" t="s">
        <v>2029</v>
      </c>
    </row>
    <row r="1055" s="211" customFormat="1" ht="19.5" customHeight="1" spans="1:10">
      <c r="A1055" s="225" t="s">
        <v>1589</v>
      </c>
      <c r="B1055" s="244"/>
      <c r="C1055" s="193"/>
      <c r="D1055" s="129"/>
      <c r="I1055" s="245">
        <v>2150302</v>
      </c>
      <c r="J1055" s="211" t="s">
        <v>2030</v>
      </c>
    </row>
    <row r="1056" s="211" customFormat="1" ht="19.5" customHeight="1" spans="1:10">
      <c r="A1056" s="225" t="s">
        <v>1591</v>
      </c>
      <c r="B1056" s="244"/>
      <c r="C1056" s="193"/>
      <c r="D1056" s="129"/>
      <c r="I1056" s="245">
        <v>2150303</v>
      </c>
      <c r="J1056" s="211" t="s">
        <v>2031</v>
      </c>
    </row>
    <row r="1057" s="211" customFormat="1" ht="19.5" customHeight="1" spans="1:10">
      <c r="A1057" s="225" t="s">
        <v>2032</v>
      </c>
      <c r="B1057" s="244"/>
      <c r="C1057" s="193"/>
      <c r="D1057" s="129"/>
      <c r="I1057" s="245">
        <v>2150399</v>
      </c>
      <c r="J1057" s="211" t="s">
        <v>2033</v>
      </c>
    </row>
    <row r="1058" s="211" customFormat="1" ht="19.5" customHeight="1" spans="1:10">
      <c r="A1058" s="225" t="s">
        <v>2034</v>
      </c>
      <c r="B1058" s="221">
        <v>699</v>
      </c>
      <c r="C1058" s="222">
        <f>SUM(C1059:C1071)</f>
        <v>293</v>
      </c>
      <c r="D1058" s="129"/>
      <c r="E1058" s="208">
        <f>B1058-C1058</f>
        <v>406</v>
      </c>
      <c r="I1058" s="245">
        <v>21505</v>
      </c>
      <c r="J1058" s="211" t="s">
        <v>2035</v>
      </c>
    </row>
    <row r="1059" s="211" customFormat="1" ht="19.5" customHeight="1" spans="1:10">
      <c r="A1059" s="225" t="s">
        <v>1587</v>
      </c>
      <c r="B1059" s="244">
        <v>294</v>
      </c>
      <c r="C1059" s="193">
        <v>293</v>
      </c>
      <c r="D1059" s="129"/>
      <c r="I1059" s="245">
        <v>2150501</v>
      </c>
      <c r="J1059" s="211" t="s">
        <v>2036</v>
      </c>
    </row>
    <row r="1060" s="211" customFormat="1" ht="19.5" customHeight="1" spans="1:10">
      <c r="A1060" s="225" t="s">
        <v>1589</v>
      </c>
      <c r="B1060" s="244"/>
      <c r="C1060" s="193"/>
      <c r="D1060" s="129"/>
      <c r="I1060" s="245">
        <v>2150502</v>
      </c>
      <c r="J1060" s="211" t="s">
        <v>2037</v>
      </c>
    </row>
    <row r="1061" s="211" customFormat="1" ht="19.5" customHeight="1" spans="1:10">
      <c r="A1061" s="225" t="s">
        <v>1591</v>
      </c>
      <c r="B1061" s="244"/>
      <c r="C1061" s="193"/>
      <c r="D1061" s="129"/>
      <c r="I1061" s="245">
        <v>2150503</v>
      </c>
      <c r="J1061" s="211" t="s">
        <v>2038</v>
      </c>
    </row>
    <row r="1062" s="211" customFormat="1" ht="19.5" customHeight="1" spans="1:10">
      <c r="A1062" s="225" t="s">
        <v>2039</v>
      </c>
      <c r="B1062" s="244"/>
      <c r="C1062" s="193"/>
      <c r="D1062" s="129"/>
      <c r="I1062" s="245">
        <v>2150505</v>
      </c>
      <c r="J1062" s="211" t="s">
        <v>2040</v>
      </c>
    </row>
    <row r="1063" s="211" customFormat="1" ht="19.5" customHeight="1" spans="1:10">
      <c r="A1063" s="225" t="s">
        <v>2041</v>
      </c>
      <c r="B1063" s="244"/>
      <c r="C1063" s="193"/>
      <c r="D1063" s="129"/>
      <c r="I1063" s="245">
        <v>2150506</v>
      </c>
      <c r="J1063" s="211" t="s">
        <v>2042</v>
      </c>
    </row>
    <row r="1064" s="211" customFormat="1" ht="19.5" customHeight="1" spans="1:10">
      <c r="A1064" s="225" t="s">
        <v>2043</v>
      </c>
      <c r="B1064" s="244"/>
      <c r="C1064" s="193"/>
      <c r="D1064" s="129"/>
      <c r="I1064" s="245">
        <v>2150507</v>
      </c>
      <c r="J1064" s="211" t="s">
        <v>2044</v>
      </c>
    </row>
    <row r="1065" s="211" customFormat="1" ht="19.5" customHeight="1" spans="1:10">
      <c r="A1065" s="225" t="s">
        <v>2045</v>
      </c>
      <c r="B1065" s="244"/>
      <c r="C1065" s="193"/>
      <c r="D1065" s="129"/>
      <c r="I1065" s="245">
        <v>2150508</v>
      </c>
      <c r="J1065" s="211" t="s">
        <v>2046</v>
      </c>
    </row>
    <row r="1066" s="211" customFormat="1" ht="19.5" customHeight="1" spans="1:10">
      <c r="A1066" s="225" t="s">
        <v>2047</v>
      </c>
      <c r="B1066" s="244"/>
      <c r="C1066" s="193"/>
      <c r="D1066" s="129"/>
      <c r="I1066" s="245">
        <v>2150509</v>
      </c>
      <c r="J1066" s="211" t="s">
        <v>2048</v>
      </c>
    </row>
    <row r="1067" s="211" customFormat="1" ht="19.5" customHeight="1" spans="1:10">
      <c r="A1067" s="225" t="s">
        <v>2049</v>
      </c>
      <c r="B1067" s="244"/>
      <c r="C1067" s="193"/>
      <c r="D1067" s="129"/>
      <c r="I1067" s="245">
        <v>2150510</v>
      </c>
      <c r="J1067" s="211" t="s">
        <v>2050</v>
      </c>
    </row>
    <row r="1068" s="211" customFormat="1" ht="19.5" customHeight="1" spans="1:10">
      <c r="A1068" s="225" t="s">
        <v>2051</v>
      </c>
      <c r="B1068" s="244"/>
      <c r="C1068" s="193"/>
      <c r="D1068" s="129"/>
      <c r="I1068" s="245">
        <v>2150511</v>
      </c>
      <c r="J1068" s="211" t="s">
        <v>2052</v>
      </c>
    </row>
    <row r="1069" s="211" customFormat="1" ht="19.5" customHeight="1" spans="1:10">
      <c r="A1069" s="225" t="s">
        <v>1924</v>
      </c>
      <c r="B1069" s="244"/>
      <c r="C1069" s="193"/>
      <c r="D1069" s="129"/>
      <c r="I1069" s="245">
        <v>2150513</v>
      </c>
      <c r="J1069" s="211" t="s">
        <v>2053</v>
      </c>
    </row>
    <row r="1070" s="211" customFormat="1" ht="19.5" customHeight="1" spans="1:10">
      <c r="A1070" s="225" t="s">
        <v>2054</v>
      </c>
      <c r="B1070" s="244"/>
      <c r="C1070" s="193"/>
      <c r="D1070" s="129"/>
      <c r="I1070" s="245">
        <v>2150515</v>
      </c>
      <c r="J1070" s="211" t="s">
        <v>2055</v>
      </c>
    </row>
    <row r="1071" s="211" customFormat="1" ht="19.5" customHeight="1" spans="1:10">
      <c r="A1071" s="225" t="s">
        <v>2056</v>
      </c>
      <c r="B1071" s="244">
        <v>404</v>
      </c>
      <c r="C1071" s="193"/>
      <c r="D1071" s="129"/>
      <c r="I1071" s="245">
        <v>2150599</v>
      </c>
      <c r="J1071" s="211" t="s">
        <v>2057</v>
      </c>
    </row>
    <row r="1072" s="211" customFormat="1" ht="19.5" customHeight="1" spans="1:10">
      <c r="A1072" s="225" t="s">
        <v>2058</v>
      </c>
      <c r="B1072" s="221">
        <v>175</v>
      </c>
      <c r="C1072" s="222">
        <f>SUM(C1073:C1079)</f>
        <v>145</v>
      </c>
      <c r="D1072" s="129">
        <f>ROUND(B1072/C1072*100,2)</f>
        <v>120.69</v>
      </c>
      <c r="E1072" s="208">
        <f>B1072-C1072</f>
        <v>30</v>
      </c>
      <c r="I1072" s="245">
        <v>21506</v>
      </c>
      <c r="J1072" s="211" t="s">
        <v>2059</v>
      </c>
    </row>
    <row r="1073" s="211" customFormat="1" ht="19.5" customHeight="1" spans="1:10">
      <c r="A1073" s="225" t="s">
        <v>1587</v>
      </c>
      <c r="B1073" s="244">
        <v>175</v>
      </c>
      <c r="C1073" s="193">
        <v>145</v>
      </c>
      <c r="D1073" s="129">
        <f>ROUND(B1073/C1073*100,2)</f>
        <v>120.69</v>
      </c>
      <c r="I1073" s="245">
        <v>2150601</v>
      </c>
      <c r="J1073" s="211" t="s">
        <v>2060</v>
      </c>
    </row>
    <row r="1074" s="211" customFormat="1" ht="19.5" customHeight="1" spans="1:10">
      <c r="A1074" s="225" t="s">
        <v>1589</v>
      </c>
      <c r="B1074" s="244"/>
      <c r="C1074" s="193"/>
      <c r="D1074" s="129"/>
      <c r="I1074" s="245">
        <v>2150602</v>
      </c>
      <c r="J1074" s="211" t="s">
        <v>2061</v>
      </c>
    </row>
    <row r="1075" s="211" customFormat="1" ht="19.5" customHeight="1" spans="1:10">
      <c r="A1075" s="225" t="s">
        <v>1591</v>
      </c>
      <c r="B1075" s="244"/>
      <c r="C1075" s="193"/>
      <c r="D1075" s="129"/>
      <c r="I1075" s="245">
        <v>2150603</v>
      </c>
      <c r="J1075" s="211" t="s">
        <v>2062</v>
      </c>
    </row>
    <row r="1076" s="211" customFormat="1" ht="19.5" customHeight="1" spans="1:10">
      <c r="A1076" s="225" t="s">
        <v>2063</v>
      </c>
      <c r="B1076" s="244"/>
      <c r="C1076" s="193"/>
      <c r="D1076" s="129"/>
      <c r="I1076" s="245">
        <v>2150605</v>
      </c>
      <c r="J1076" s="211" t="s">
        <v>2064</v>
      </c>
    </row>
    <row r="1077" s="211" customFormat="1" ht="19.5" customHeight="1" spans="1:10">
      <c r="A1077" s="225" t="s">
        <v>2065</v>
      </c>
      <c r="B1077" s="244"/>
      <c r="C1077" s="193"/>
      <c r="D1077" s="129"/>
      <c r="I1077" s="245">
        <v>2150606</v>
      </c>
      <c r="J1077" s="211" t="s">
        <v>2066</v>
      </c>
    </row>
    <row r="1078" s="211" customFormat="1" ht="19.5" customHeight="1" spans="1:10">
      <c r="A1078" s="225" t="s">
        <v>2067</v>
      </c>
      <c r="B1078" s="244"/>
      <c r="C1078" s="193"/>
      <c r="D1078" s="129"/>
      <c r="I1078" s="245">
        <v>2150607</v>
      </c>
      <c r="J1078" s="211" t="s">
        <v>2068</v>
      </c>
    </row>
    <row r="1079" s="211" customFormat="1" ht="19.5" customHeight="1" spans="1:10">
      <c r="A1079" s="225" t="s">
        <v>2069</v>
      </c>
      <c r="B1079" s="244"/>
      <c r="C1079" s="193">
        <v>0</v>
      </c>
      <c r="D1079" s="129" t="e">
        <f>ROUND(B1079/C1079*100,2)</f>
        <v>#DIV/0!</v>
      </c>
      <c r="I1079" s="245">
        <v>2150699</v>
      </c>
      <c r="J1079" s="211" t="s">
        <v>2070</v>
      </c>
    </row>
    <row r="1080" s="211" customFormat="1" ht="19.5" customHeight="1" spans="1:10">
      <c r="A1080" s="225" t="s">
        <v>2071</v>
      </c>
      <c r="B1080" s="221"/>
      <c r="C1080" s="222">
        <f>SUM(C1081:C1085)</f>
        <v>0</v>
      </c>
      <c r="D1080" s="129"/>
      <c r="E1080" s="208">
        <f>B1080-C1080</f>
        <v>0</v>
      </c>
      <c r="I1080" s="245">
        <v>21507</v>
      </c>
      <c r="J1080" s="211" t="s">
        <v>2072</v>
      </c>
    </row>
    <row r="1081" s="211" customFormat="1" ht="19.5" customHeight="1" spans="1:10">
      <c r="A1081" s="225" t="s">
        <v>1587</v>
      </c>
      <c r="B1081" s="244"/>
      <c r="C1081" s="193"/>
      <c r="D1081" s="129"/>
      <c r="I1081" s="245">
        <v>2150701</v>
      </c>
      <c r="J1081" s="211" t="s">
        <v>2073</v>
      </c>
    </row>
    <row r="1082" s="211" customFormat="1" ht="19.5" customHeight="1" spans="1:10">
      <c r="A1082" s="225" t="s">
        <v>1589</v>
      </c>
      <c r="B1082" s="244"/>
      <c r="C1082" s="193"/>
      <c r="D1082" s="129"/>
      <c r="I1082" s="245">
        <v>2150702</v>
      </c>
      <c r="J1082" s="211" t="s">
        <v>2074</v>
      </c>
    </row>
    <row r="1083" s="211" customFormat="1" ht="19.5" customHeight="1" spans="1:10">
      <c r="A1083" s="225" t="s">
        <v>1591</v>
      </c>
      <c r="B1083" s="244"/>
      <c r="C1083" s="193"/>
      <c r="D1083" s="129"/>
      <c r="I1083" s="245">
        <v>2150703</v>
      </c>
      <c r="J1083" s="211" t="s">
        <v>2075</v>
      </c>
    </row>
    <row r="1084" s="211" customFormat="1" ht="19.5" customHeight="1" spans="1:10">
      <c r="A1084" s="225" t="s">
        <v>2076</v>
      </c>
      <c r="B1084" s="244"/>
      <c r="C1084" s="193"/>
      <c r="D1084" s="129"/>
      <c r="I1084" s="245">
        <v>2150704</v>
      </c>
      <c r="J1084" s="211" t="s">
        <v>2077</v>
      </c>
    </row>
    <row r="1085" s="211" customFormat="1" ht="19.5" customHeight="1" spans="1:10">
      <c r="A1085" s="225" t="s">
        <v>2078</v>
      </c>
      <c r="B1085" s="244"/>
      <c r="C1085" s="193"/>
      <c r="D1085" s="129"/>
      <c r="I1085" s="245">
        <v>2150799</v>
      </c>
      <c r="J1085" s="211" t="s">
        <v>2079</v>
      </c>
    </row>
    <row r="1086" s="211" customFormat="1" ht="19.5" customHeight="1" spans="1:10">
      <c r="A1086" s="225" t="s">
        <v>2080</v>
      </c>
      <c r="B1086" s="221"/>
      <c r="C1086" s="222">
        <f>SUM(C1087:C1092)</f>
        <v>0</v>
      </c>
      <c r="D1086" s="129" t="e">
        <f>ROUND(B1086/C1086*100,2)</f>
        <v>#DIV/0!</v>
      </c>
      <c r="E1086" s="208">
        <f>B1086-C1086</f>
        <v>0</v>
      </c>
      <c r="I1086" s="245">
        <v>21508</v>
      </c>
      <c r="J1086" s="211" t="s">
        <v>2081</v>
      </c>
    </row>
    <row r="1087" s="211" customFormat="1" ht="19.5" customHeight="1" spans="1:10">
      <c r="A1087" s="225" t="s">
        <v>1587</v>
      </c>
      <c r="B1087" s="244"/>
      <c r="C1087" s="193"/>
      <c r="D1087" s="129" t="e">
        <f>ROUND(B1087/C1087*100,2)</f>
        <v>#DIV/0!</v>
      </c>
      <c r="I1087" s="245">
        <v>2150801</v>
      </c>
      <c r="J1087" s="211" t="s">
        <v>2082</v>
      </c>
    </row>
    <row r="1088" s="211" customFormat="1" ht="19.5" customHeight="1" spans="1:10">
      <c r="A1088" s="225" t="s">
        <v>1589</v>
      </c>
      <c r="B1088" s="244"/>
      <c r="C1088" s="193"/>
      <c r="D1088" s="129"/>
      <c r="I1088" s="245">
        <v>2150802</v>
      </c>
      <c r="J1088" s="211" t="s">
        <v>2083</v>
      </c>
    </row>
    <row r="1089" s="211" customFormat="1" ht="19.5" customHeight="1" spans="1:10">
      <c r="A1089" s="225" t="s">
        <v>1591</v>
      </c>
      <c r="B1089" s="244"/>
      <c r="C1089" s="193"/>
      <c r="D1089" s="129"/>
      <c r="I1089" s="245">
        <v>2150803</v>
      </c>
      <c r="J1089" s="211" t="s">
        <v>2084</v>
      </c>
    </row>
    <row r="1090" s="211" customFormat="1" ht="19.5" customHeight="1" spans="1:10">
      <c r="A1090" s="225" t="s">
        <v>2085</v>
      </c>
      <c r="B1090" s="244"/>
      <c r="C1090" s="193"/>
      <c r="D1090" s="129"/>
      <c r="I1090" s="245">
        <v>2150804</v>
      </c>
      <c r="J1090" s="211" t="s">
        <v>2086</v>
      </c>
    </row>
    <row r="1091" s="211" customFormat="1" ht="19.5" customHeight="1" spans="1:10">
      <c r="A1091" s="225" t="s">
        <v>2087</v>
      </c>
      <c r="B1091" s="244"/>
      <c r="C1091" s="193"/>
      <c r="D1091" s="129" t="e">
        <f>ROUND(B1091/C1091*100,2)</f>
        <v>#DIV/0!</v>
      </c>
      <c r="I1091" s="245">
        <v>2150805</v>
      </c>
      <c r="J1091" s="211" t="s">
        <v>2088</v>
      </c>
    </row>
    <row r="1092" s="211" customFormat="1" ht="19.5" customHeight="1" spans="1:10">
      <c r="A1092" s="225" t="s">
        <v>2089</v>
      </c>
      <c r="B1092" s="244"/>
      <c r="C1092" s="193"/>
      <c r="D1092" s="129" t="e">
        <f>ROUND(B1092/C1092*100,2)</f>
        <v>#DIV/0!</v>
      </c>
      <c r="I1092" s="245">
        <v>2150899</v>
      </c>
      <c r="J1092" s="211" t="s">
        <v>2090</v>
      </c>
    </row>
    <row r="1093" s="211" customFormat="1" ht="19.5" customHeight="1" spans="1:10">
      <c r="A1093" s="225" t="s">
        <v>2091</v>
      </c>
      <c r="B1093" s="221">
        <v>4000</v>
      </c>
      <c r="C1093" s="222">
        <f>SUM(C1094:C1099)</f>
        <v>3000</v>
      </c>
      <c r="D1093" s="129">
        <f>ROUND(B1093/C1093*100,2)</f>
        <v>133.33</v>
      </c>
      <c r="E1093" s="208">
        <f>B1093-C1093</f>
        <v>1000</v>
      </c>
      <c r="I1093" s="245">
        <v>21599</v>
      </c>
      <c r="J1093" s="211" t="s">
        <v>2092</v>
      </c>
    </row>
    <row r="1094" s="211" customFormat="1" ht="19.5" customHeight="1" spans="1:10">
      <c r="A1094" s="225" t="s">
        <v>2093</v>
      </c>
      <c r="B1094" s="244"/>
      <c r="C1094" s="193"/>
      <c r="D1094" s="129"/>
      <c r="I1094" s="245">
        <v>2159901</v>
      </c>
      <c r="J1094" s="211" t="s">
        <v>2094</v>
      </c>
    </row>
    <row r="1095" s="211" customFormat="1" ht="19.5" customHeight="1" spans="1:10">
      <c r="A1095" s="225" t="s">
        <v>2095</v>
      </c>
      <c r="B1095" s="244"/>
      <c r="C1095" s="193"/>
      <c r="D1095" s="129"/>
      <c r="I1095" s="245">
        <v>2159902</v>
      </c>
      <c r="J1095" s="211" t="s">
        <v>2096</v>
      </c>
    </row>
    <row r="1096" s="211" customFormat="1" ht="19.5" customHeight="1" spans="1:10">
      <c r="A1096" s="225" t="s">
        <v>2097</v>
      </c>
      <c r="B1096" s="244"/>
      <c r="C1096" s="193"/>
      <c r="D1096" s="129"/>
      <c r="I1096" s="245">
        <v>2159904</v>
      </c>
      <c r="J1096" s="211" t="s">
        <v>2098</v>
      </c>
    </row>
    <row r="1097" s="211" customFormat="1" ht="19.5" customHeight="1" spans="1:10">
      <c r="A1097" s="225" t="s">
        <v>2099</v>
      </c>
      <c r="B1097" s="244"/>
      <c r="C1097" s="193"/>
      <c r="D1097" s="129"/>
      <c r="I1097" s="245">
        <v>2159905</v>
      </c>
      <c r="J1097" s="211" t="s">
        <v>2100</v>
      </c>
    </row>
    <row r="1098" s="211" customFormat="1" ht="19.5" customHeight="1" spans="1:10">
      <c r="A1098" s="225" t="s">
        <v>2101</v>
      </c>
      <c r="B1098" s="244"/>
      <c r="C1098" s="193"/>
      <c r="D1098" s="129"/>
      <c r="I1098" s="245">
        <v>2159906</v>
      </c>
      <c r="J1098" s="211" t="s">
        <v>2102</v>
      </c>
    </row>
    <row r="1099" s="211" customFormat="1" ht="19.5" customHeight="1" spans="1:10">
      <c r="A1099" s="225" t="s">
        <v>2103</v>
      </c>
      <c r="B1099" s="244">
        <v>4000</v>
      </c>
      <c r="C1099" s="193">
        <v>3000</v>
      </c>
      <c r="D1099" s="129">
        <f>ROUND(B1099/C1099*100,2)</f>
        <v>133.33</v>
      </c>
      <c r="I1099" s="245">
        <v>2159999</v>
      </c>
      <c r="J1099" s="211" t="s">
        <v>2092</v>
      </c>
    </row>
    <row r="1100" s="211" customFormat="1" ht="19.5" customHeight="1" spans="1:10">
      <c r="A1100" s="225" t="s">
        <v>119</v>
      </c>
      <c r="B1100" s="218">
        <v>810</v>
      </c>
      <c r="C1100" s="219">
        <f>SUM(C1101,C1111,C1118,C1124)</f>
        <v>3279</v>
      </c>
      <c r="D1100" s="129">
        <f>ROUND(B1100/C1100*100,2)</f>
        <v>24.7</v>
      </c>
      <c r="E1100" s="211">
        <v>297</v>
      </c>
      <c r="F1100" s="208">
        <f>B1100-E1100</f>
        <v>513</v>
      </c>
      <c r="G1100" s="208">
        <v>280</v>
      </c>
      <c r="H1100" s="208">
        <f>C1100-G1100</f>
        <v>2999</v>
      </c>
      <c r="I1100" s="245">
        <v>216</v>
      </c>
      <c r="J1100" s="211" t="s">
        <v>2104</v>
      </c>
    </row>
    <row r="1101" s="211" customFormat="1" ht="19.5" customHeight="1" spans="1:10">
      <c r="A1101" s="225" t="s">
        <v>2105</v>
      </c>
      <c r="B1101" s="221">
        <v>241</v>
      </c>
      <c r="C1101" s="222">
        <f>SUM(C1102:C1110)</f>
        <v>185</v>
      </c>
      <c r="D1101" s="129">
        <f>ROUND(B1101/C1101*100,2)</f>
        <v>130.27</v>
      </c>
      <c r="E1101" s="208">
        <f>B1101-C1101</f>
        <v>56</v>
      </c>
      <c r="I1101" s="245">
        <v>21602</v>
      </c>
      <c r="J1101" s="211" t="s">
        <v>2106</v>
      </c>
    </row>
    <row r="1102" s="211" customFormat="1" ht="19.5" customHeight="1" spans="1:10">
      <c r="A1102" s="225" t="s">
        <v>1587</v>
      </c>
      <c r="B1102" s="244">
        <v>101</v>
      </c>
      <c r="C1102" s="193">
        <v>185</v>
      </c>
      <c r="D1102" s="129">
        <f>ROUND(B1102/C1102*100,2)</f>
        <v>54.59</v>
      </c>
      <c r="I1102" s="245">
        <v>2160201</v>
      </c>
      <c r="J1102" s="211" t="s">
        <v>2107</v>
      </c>
    </row>
    <row r="1103" s="211" customFormat="1" ht="19.5" customHeight="1" spans="1:10">
      <c r="A1103" s="225" t="s">
        <v>1589</v>
      </c>
      <c r="B1103" s="244"/>
      <c r="C1103" s="193"/>
      <c r="D1103" s="129"/>
      <c r="I1103" s="245">
        <v>2160202</v>
      </c>
      <c r="J1103" s="211" t="s">
        <v>2108</v>
      </c>
    </row>
    <row r="1104" s="211" customFormat="1" ht="19.5" customHeight="1" spans="1:10">
      <c r="A1104" s="225" t="s">
        <v>1591</v>
      </c>
      <c r="B1104" s="244"/>
      <c r="C1104" s="193"/>
      <c r="D1104" s="129"/>
      <c r="I1104" s="245">
        <v>2160203</v>
      </c>
      <c r="J1104" s="211" t="s">
        <v>2109</v>
      </c>
    </row>
    <row r="1105" s="211" customFormat="1" ht="19.5" customHeight="1" spans="1:10">
      <c r="A1105" s="225" t="s">
        <v>2110</v>
      </c>
      <c r="B1105" s="244"/>
      <c r="C1105" s="193"/>
      <c r="D1105" s="129"/>
      <c r="I1105" s="245">
        <v>2160216</v>
      </c>
      <c r="J1105" s="211" t="s">
        <v>2111</v>
      </c>
    </row>
    <row r="1106" s="211" customFormat="1" ht="19.5" customHeight="1" spans="1:10">
      <c r="A1106" s="225" t="s">
        <v>2112</v>
      </c>
      <c r="B1106" s="244"/>
      <c r="C1106" s="193"/>
      <c r="D1106" s="129"/>
      <c r="I1106" s="245">
        <v>2160217</v>
      </c>
      <c r="J1106" s="211" t="s">
        <v>2113</v>
      </c>
    </row>
    <row r="1107" s="211" customFormat="1" ht="19.5" customHeight="1" spans="1:10">
      <c r="A1107" s="225" t="s">
        <v>2114</v>
      </c>
      <c r="B1107" s="244"/>
      <c r="C1107" s="193"/>
      <c r="D1107" s="129"/>
      <c r="I1107" s="245">
        <v>2160218</v>
      </c>
      <c r="J1107" s="211" t="s">
        <v>2115</v>
      </c>
    </row>
    <row r="1108" s="211" customFormat="1" ht="19.5" customHeight="1" spans="1:10">
      <c r="A1108" s="225" t="s">
        <v>2116</v>
      </c>
      <c r="B1108" s="244"/>
      <c r="C1108" s="193"/>
      <c r="D1108" s="129"/>
      <c r="I1108" s="245">
        <v>2160219</v>
      </c>
      <c r="J1108" s="211" t="s">
        <v>2117</v>
      </c>
    </row>
    <row r="1109" s="211" customFormat="1" ht="19.5" customHeight="1" spans="1:10">
      <c r="A1109" s="225" t="s">
        <v>1629</v>
      </c>
      <c r="B1109" s="244"/>
      <c r="C1109" s="193"/>
      <c r="D1109" s="129"/>
      <c r="I1109" s="245">
        <v>2160250</v>
      </c>
      <c r="J1109" s="211" t="s">
        <v>2118</v>
      </c>
    </row>
    <row r="1110" s="211" customFormat="1" ht="19.5" customHeight="1" spans="1:10">
      <c r="A1110" s="225" t="s">
        <v>2119</v>
      </c>
      <c r="B1110" s="244">
        <v>140</v>
      </c>
      <c r="C1110" s="193">
        <v>0</v>
      </c>
      <c r="D1110" s="129" t="e">
        <f>ROUND(B1110/C1110*100,2)</f>
        <v>#DIV/0!</v>
      </c>
      <c r="I1110" s="245">
        <v>2160299</v>
      </c>
      <c r="J1110" s="211" t="s">
        <v>2120</v>
      </c>
    </row>
    <row r="1111" s="211" customFormat="1" ht="19.5" customHeight="1" spans="1:10">
      <c r="A1111" s="225" t="s">
        <v>2121</v>
      </c>
      <c r="B1111" s="221">
        <v>569</v>
      </c>
      <c r="C1111" s="222">
        <f>SUM(C1112:C1117)</f>
        <v>3064</v>
      </c>
      <c r="D1111" s="129">
        <f>ROUND(B1111/C1111*100,2)</f>
        <v>18.57</v>
      </c>
      <c r="E1111" s="208">
        <f>B1111-C1111</f>
        <v>-2495</v>
      </c>
      <c r="I1111" s="245">
        <v>21605</v>
      </c>
      <c r="J1111" s="211" t="s">
        <v>2122</v>
      </c>
    </row>
    <row r="1112" s="211" customFormat="1" ht="19.5" customHeight="1" spans="1:10">
      <c r="A1112" s="225" t="s">
        <v>1587</v>
      </c>
      <c r="B1112" s="244">
        <v>69</v>
      </c>
      <c r="C1112" s="193">
        <v>64</v>
      </c>
      <c r="D1112" s="129">
        <f>ROUND(B1112/C1112*100,2)</f>
        <v>107.81</v>
      </c>
      <c r="I1112" s="245">
        <v>2160501</v>
      </c>
      <c r="J1112" s="211" t="s">
        <v>2123</v>
      </c>
    </row>
    <row r="1113" s="211" customFormat="1" ht="19.5" customHeight="1" spans="1:10">
      <c r="A1113" s="225" t="s">
        <v>1589</v>
      </c>
      <c r="B1113" s="244"/>
      <c r="C1113" s="193"/>
      <c r="D1113" s="129"/>
      <c r="I1113" s="245">
        <v>2160502</v>
      </c>
      <c r="J1113" s="211" t="s">
        <v>2124</v>
      </c>
    </row>
    <row r="1114" s="211" customFormat="1" ht="19.5" customHeight="1" spans="1:10">
      <c r="A1114" s="225" t="s">
        <v>1591</v>
      </c>
      <c r="B1114" s="244"/>
      <c r="C1114" s="193"/>
      <c r="D1114" s="129"/>
      <c r="I1114" s="245">
        <v>2160503</v>
      </c>
      <c r="J1114" s="211" t="s">
        <v>2125</v>
      </c>
    </row>
    <row r="1115" s="211" customFormat="1" ht="19.5" customHeight="1" spans="1:10">
      <c r="A1115" s="225" t="s">
        <v>2126</v>
      </c>
      <c r="B1115" s="244">
        <v>500</v>
      </c>
      <c r="C1115" s="193">
        <v>500</v>
      </c>
      <c r="D1115" s="129"/>
      <c r="I1115" s="245">
        <v>2160504</v>
      </c>
      <c r="J1115" s="211" t="s">
        <v>2127</v>
      </c>
    </row>
    <row r="1116" s="211" customFormat="1" ht="19.5" customHeight="1" spans="1:10">
      <c r="A1116" s="225" t="s">
        <v>2128</v>
      </c>
      <c r="B1116" s="244"/>
      <c r="C1116" s="193"/>
      <c r="D1116" s="129"/>
      <c r="I1116" s="245">
        <v>2160505</v>
      </c>
      <c r="J1116" s="211" t="s">
        <v>2129</v>
      </c>
    </row>
    <row r="1117" s="211" customFormat="1" ht="19.5" customHeight="1" spans="1:10">
      <c r="A1117" s="225" t="s">
        <v>2130</v>
      </c>
      <c r="B1117" s="244"/>
      <c r="C1117" s="193">
        <v>2500</v>
      </c>
      <c r="D1117" s="129">
        <f>ROUND(B1117/C1117*100,2)</f>
        <v>0</v>
      </c>
      <c r="I1117" s="245">
        <v>2160599</v>
      </c>
      <c r="J1117" s="211" t="s">
        <v>2131</v>
      </c>
    </row>
    <row r="1118" s="211" customFormat="1" ht="19.5" customHeight="1" spans="1:10">
      <c r="A1118" s="225" t="s">
        <v>2132</v>
      </c>
      <c r="B1118" s="221"/>
      <c r="C1118" s="222">
        <f>SUM(C1119:C1123)</f>
        <v>0</v>
      </c>
      <c r="D1118" s="129"/>
      <c r="E1118" s="208">
        <f>B1118-C1118</f>
        <v>0</v>
      </c>
      <c r="I1118" s="245">
        <v>21606</v>
      </c>
      <c r="J1118" s="211" t="s">
        <v>2133</v>
      </c>
    </row>
    <row r="1119" s="211" customFormat="1" ht="19.5" customHeight="1" spans="1:10">
      <c r="A1119" s="225" t="s">
        <v>1587</v>
      </c>
      <c r="B1119" s="244"/>
      <c r="C1119" s="193"/>
      <c r="D1119" s="129"/>
      <c r="I1119" s="245">
        <v>2160601</v>
      </c>
      <c r="J1119" s="211" t="s">
        <v>2134</v>
      </c>
    </row>
    <row r="1120" s="211" customFormat="1" ht="19.5" customHeight="1" spans="1:10">
      <c r="A1120" s="225" t="s">
        <v>1589</v>
      </c>
      <c r="B1120" s="244"/>
      <c r="C1120" s="193"/>
      <c r="D1120" s="129"/>
      <c r="I1120" s="245">
        <v>2160602</v>
      </c>
      <c r="J1120" s="211" t="s">
        <v>2135</v>
      </c>
    </row>
    <row r="1121" s="211" customFormat="1" ht="19.5" customHeight="1" spans="1:10">
      <c r="A1121" s="225" t="s">
        <v>1591</v>
      </c>
      <c r="B1121" s="244"/>
      <c r="C1121" s="193"/>
      <c r="D1121" s="129"/>
      <c r="I1121" s="245">
        <v>2160603</v>
      </c>
      <c r="J1121" s="211" t="s">
        <v>2136</v>
      </c>
    </row>
    <row r="1122" s="211" customFormat="1" ht="19.5" customHeight="1" spans="1:10">
      <c r="A1122" s="225" t="s">
        <v>2137</v>
      </c>
      <c r="B1122" s="244"/>
      <c r="C1122" s="193"/>
      <c r="D1122" s="129"/>
      <c r="I1122" s="245">
        <v>2160607</v>
      </c>
      <c r="J1122" s="211" t="s">
        <v>2138</v>
      </c>
    </row>
    <row r="1123" s="211" customFormat="1" ht="19.5" customHeight="1" spans="1:10">
      <c r="A1123" s="225" t="s">
        <v>2139</v>
      </c>
      <c r="B1123" s="244"/>
      <c r="C1123" s="193"/>
      <c r="D1123" s="129"/>
      <c r="I1123" s="245">
        <v>2160699</v>
      </c>
      <c r="J1123" s="211" t="s">
        <v>2140</v>
      </c>
    </row>
    <row r="1124" s="211" customFormat="1" ht="19.5" customHeight="1" spans="1:10">
      <c r="A1124" s="225" t="s">
        <v>2141</v>
      </c>
      <c r="B1124" s="221"/>
      <c r="C1124" s="222">
        <f>SUM(C1125:C1126)</f>
        <v>30</v>
      </c>
      <c r="D1124" s="129">
        <f>ROUND(B1124/C1124*100,2)</f>
        <v>0</v>
      </c>
      <c r="E1124" s="208">
        <f>B1124-C1124</f>
        <v>-30</v>
      </c>
      <c r="I1124" s="245">
        <v>21699</v>
      </c>
      <c r="J1124" s="211" t="s">
        <v>2142</v>
      </c>
    </row>
    <row r="1125" s="211" customFormat="1" ht="19.5" customHeight="1" spans="1:10">
      <c r="A1125" s="225" t="s">
        <v>2143</v>
      </c>
      <c r="B1125" s="244"/>
      <c r="C1125" s="193"/>
      <c r="D1125" s="129"/>
      <c r="I1125" s="245">
        <v>2169901</v>
      </c>
      <c r="J1125" s="211" t="s">
        <v>2144</v>
      </c>
    </row>
    <row r="1126" s="211" customFormat="1" ht="19.5" customHeight="1" spans="1:10">
      <c r="A1126" s="225" t="s">
        <v>2145</v>
      </c>
      <c r="B1126" s="244"/>
      <c r="C1126" s="193">
        <v>30</v>
      </c>
      <c r="D1126" s="129">
        <f>ROUND(B1126/C1126*100,2)</f>
        <v>0</v>
      </c>
      <c r="I1126" s="245">
        <v>2169999</v>
      </c>
      <c r="J1126" s="211" t="s">
        <v>2142</v>
      </c>
    </row>
    <row r="1127" s="211" customFormat="1" ht="19.5" customHeight="1" spans="1:10">
      <c r="A1127" s="225" t="s">
        <v>120</v>
      </c>
      <c r="B1127" s="218"/>
      <c r="C1127" s="219">
        <f>SUM(C1128,C1135,C1141)</f>
        <v>0</v>
      </c>
      <c r="D1127" s="129"/>
      <c r="E1127" s="211">
        <v>0</v>
      </c>
      <c r="F1127" s="208">
        <f>B1127-E1127</f>
        <v>0</v>
      </c>
      <c r="G1127" s="208"/>
      <c r="H1127" s="208">
        <f>C1127-G1127</f>
        <v>0</v>
      </c>
      <c r="I1127" s="245">
        <v>217</v>
      </c>
      <c r="J1127" s="211" t="s">
        <v>2146</v>
      </c>
    </row>
    <row r="1128" s="211" customFormat="1" ht="19.5" customHeight="1" spans="1:10">
      <c r="A1128" s="225" t="s">
        <v>2147</v>
      </c>
      <c r="B1128" s="221"/>
      <c r="C1128" s="222">
        <f>SUM(C1129:C1134)</f>
        <v>0</v>
      </c>
      <c r="D1128" s="129"/>
      <c r="E1128" s="208">
        <f>B1128-C1128</f>
        <v>0</v>
      </c>
      <c r="I1128" s="245">
        <v>21701</v>
      </c>
      <c r="J1128" s="211" t="s">
        <v>2148</v>
      </c>
    </row>
    <row r="1129" s="211" customFormat="1" ht="19.5" customHeight="1" spans="1:10">
      <c r="A1129" s="225" t="s">
        <v>1587</v>
      </c>
      <c r="B1129" s="244"/>
      <c r="C1129" s="193"/>
      <c r="D1129" s="129"/>
      <c r="I1129" s="245">
        <v>2170101</v>
      </c>
      <c r="J1129" s="211" t="s">
        <v>2149</v>
      </c>
    </row>
    <row r="1130" s="211" customFormat="1" ht="19.5" customHeight="1" spans="1:10">
      <c r="A1130" s="225" t="s">
        <v>1589</v>
      </c>
      <c r="B1130" s="244"/>
      <c r="C1130" s="193"/>
      <c r="D1130" s="129"/>
      <c r="I1130" s="245">
        <v>2170102</v>
      </c>
      <c r="J1130" s="211" t="s">
        <v>2150</v>
      </c>
    </row>
    <row r="1131" s="211" customFormat="1" ht="19.5" customHeight="1" spans="1:10">
      <c r="A1131" s="225" t="s">
        <v>1591</v>
      </c>
      <c r="B1131" s="244"/>
      <c r="C1131" s="193"/>
      <c r="D1131" s="129"/>
      <c r="I1131" s="245">
        <v>2170103</v>
      </c>
      <c r="J1131" s="211" t="s">
        <v>2151</v>
      </c>
    </row>
    <row r="1132" s="211" customFormat="1" ht="19.5" customHeight="1" spans="1:10">
      <c r="A1132" s="225" t="s">
        <v>2152</v>
      </c>
      <c r="B1132" s="244"/>
      <c r="C1132" s="193"/>
      <c r="D1132" s="129"/>
      <c r="I1132" s="245">
        <v>2170104</v>
      </c>
      <c r="J1132" s="211" t="s">
        <v>2153</v>
      </c>
    </row>
    <row r="1133" s="211" customFormat="1" ht="19.5" customHeight="1" spans="1:10">
      <c r="A1133" s="225" t="s">
        <v>1629</v>
      </c>
      <c r="B1133" s="244"/>
      <c r="C1133" s="193"/>
      <c r="D1133" s="129"/>
      <c r="I1133" s="245">
        <v>2170150</v>
      </c>
      <c r="J1133" s="211" t="s">
        <v>2154</v>
      </c>
    </row>
    <row r="1134" s="211" customFormat="1" ht="19.5" customHeight="1" spans="1:10">
      <c r="A1134" s="225" t="s">
        <v>2155</v>
      </c>
      <c r="B1134" s="244"/>
      <c r="C1134" s="193"/>
      <c r="D1134" s="129"/>
      <c r="I1134" s="245">
        <v>2170199</v>
      </c>
      <c r="J1134" s="211" t="s">
        <v>2156</v>
      </c>
    </row>
    <row r="1135" s="211" customFormat="1" ht="19.5" customHeight="1" spans="1:10">
      <c r="A1135" s="225" t="s">
        <v>2157</v>
      </c>
      <c r="B1135" s="221"/>
      <c r="C1135" s="222">
        <f>SUM(C1136:C1140)</f>
        <v>0</v>
      </c>
      <c r="D1135" s="129"/>
      <c r="E1135" s="208">
        <f>B1135-C1135</f>
        <v>0</v>
      </c>
      <c r="I1135" s="245">
        <v>21703</v>
      </c>
      <c r="J1135" s="211" t="s">
        <v>2158</v>
      </c>
    </row>
    <row r="1136" s="211" customFormat="1" ht="19.5" customHeight="1" spans="1:10">
      <c r="A1136" s="225" t="s">
        <v>2159</v>
      </c>
      <c r="B1136" s="244"/>
      <c r="C1136" s="193"/>
      <c r="D1136" s="129"/>
      <c r="I1136" s="245">
        <v>2170301</v>
      </c>
      <c r="J1136" s="211" t="s">
        <v>2160</v>
      </c>
    </row>
    <row r="1137" s="211" customFormat="1" ht="19.5" customHeight="1" spans="1:10">
      <c r="A1137" s="225" t="s">
        <v>2161</v>
      </c>
      <c r="B1137" s="244"/>
      <c r="C1137" s="193"/>
      <c r="D1137" s="129"/>
      <c r="I1137" s="245">
        <v>2170302</v>
      </c>
      <c r="J1137" s="211" t="s">
        <v>2162</v>
      </c>
    </row>
    <row r="1138" s="211" customFormat="1" ht="19.5" customHeight="1" spans="1:10">
      <c r="A1138" s="225" t="s">
        <v>2163</v>
      </c>
      <c r="B1138" s="244"/>
      <c r="C1138" s="193"/>
      <c r="D1138" s="129"/>
      <c r="I1138" s="245">
        <v>2170303</v>
      </c>
      <c r="J1138" s="211" t="s">
        <v>2164</v>
      </c>
    </row>
    <row r="1139" s="211" customFormat="1" ht="19.5" customHeight="1" spans="1:10">
      <c r="A1139" s="225" t="s">
        <v>2165</v>
      </c>
      <c r="B1139" s="244"/>
      <c r="C1139" s="193"/>
      <c r="D1139" s="129"/>
      <c r="I1139" s="245">
        <v>2170304</v>
      </c>
      <c r="J1139" s="211" t="s">
        <v>2166</v>
      </c>
    </row>
    <row r="1140" s="211" customFormat="1" ht="19.5" customHeight="1" spans="1:10">
      <c r="A1140" s="225" t="s">
        <v>2167</v>
      </c>
      <c r="B1140" s="244"/>
      <c r="C1140" s="193"/>
      <c r="D1140" s="129"/>
      <c r="I1140" s="245">
        <v>2170399</v>
      </c>
      <c r="J1140" s="211" t="s">
        <v>2168</v>
      </c>
    </row>
    <row r="1141" s="211" customFormat="1" ht="19.5" customHeight="1" spans="1:10">
      <c r="A1141" s="225" t="s">
        <v>2169</v>
      </c>
      <c r="B1141" s="244"/>
      <c r="C1141" s="193"/>
      <c r="D1141" s="129"/>
      <c r="I1141" s="245">
        <v>2179901</v>
      </c>
      <c r="J1141" s="211" t="s">
        <v>2170</v>
      </c>
    </row>
    <row r="1142" s="211" customFormat="1" ht="19.5" customHeight="1" spans="1:10">
      <c r="A1142" s="225" t="s">
        <v>121</v>
      </c>
      <c r="B1142" s="218"/>
      <c r="C1142" s="219">
        <f>SUM(C1143:C1151)</f>
        <v>0</v>
      </c>
      <c r="D1142" s="129"/>
      <c r="E1142" s="211">
        <v>0</v>
      </c>
      <c r="F1142" s="208">
        <f>B1142-E1142</f>
        <v>0</v>
      </c>
      <c r="G1142" s="208"/>
      <c r="H1142" s="208">
        <f>C1142-G1142</f>
        <v>0</v>
      </c>
      <c r="I1142" s="245">
        <v>219</v>
      </c>
      <c r="J1142" s="211" t="s">
        <v>2171</v>
      </c>
    </row>
    <row r="1143" s="211" customFormat="1" ht="19.5" customHeight="1" spans="1:10">
      <c r="A1143" s="225" t="s">
        <v>2172</v>
      </c>
      <c r="B1143" s="244"/>
      <c r="C1143" s="193"/>
      <c r="D1143" s="129"/>
      <c r="I1143" s="245">
        <v>21901</v>
      </c>
      <c r="J1143" s="211" t="s">
        <v>2173</v>
      </c>
    </row>
    <row r="1144" s="211" customFormat="1" ht="19.5" customHeight="1" spans="1:10">
      <c r="A1144" s="225" t="s">
        <v>2174</v>
      </c>
      <c r="B1144" s="244"/>
      <c r="C1144" s="193"/>
      <c r="D1144" s="129"/>
      <c r="I1144" s="245">
        <v>21902</v>
      </c>
      <c r="J1144" s="211" t="s">
        <v>2175</v>
      </c>
    </row>
    <row r="1145" s="211" customFormat="1" ht="19.5" customHeight="1" spans="1:10">
      <c r="A1145" s="225" t="s">
        <v>2176</v>
      </c>
      <c r="B1145" s="244"/>
      <c r="C1145" s="193"/>
      <c r="D1145" s="129"/>
      <c r="I1145" s="245">
        <v>21903</v>
      </c>
      <c r="J1145" s="211" t="s">
        <v>2177</v>
      </c>
    </row>
    <row r="1146" s="211" customFormat="1" ht="19.5" customHeight="1" spans="1:10">
      <c r="A1146" s="225" t="s">
        <v>2178</v>
      </c>
      <c r="B1146" s="244"/>
      <c r="C1146" s="193"/>
      <c r="D1146" s="129"/>
      <c r="I1146" s="245">
        <v>21904</v>
      </c>
      <c r="J1146" s="211" t="s">
        <v>2179</v>
      </c>
    </row>
    <row r="1147" s="211" customFormat="1" ht="19.5" customHeight="1" spans="1:10">
      <c r="A1147" s="225" t="s">
        <v>2180</v>
      </c>
      <c r="B1147" s="244"/>
      <c r="C1147" s="193"/>
      <c r="D1147" s="129"/>
      <c r="I1147" s="245">
        <v>21905</v>
      </c>
      <c r="J1147" s="211" t="s">
        <v>2181</v>
      </c>
    </row>
    <row r="1148" s="211" customFormat="1" ht="19.5" customHeight="1" spans="1:10">
      <c r="A1148" s="225" t="s">
        <v>1624</v>
      </c>
      <c r="B1148" s="244"/>
      <c r="C1148" s="193"/>
      <c r="D1148" s="129"/>
      <c r="I1148" s="245">
        <v>21906</v>
      </c>
      <c r="J1148" s="211" t="s">
        <v>2182</v>
      </c>
    </row>
    <row r="1149" s="211" customFormat="1" ht="19.5" customHeight="1" spans="1:10">
      <c r="A1149" s="225" t="s">
        <v>2183</v>
      </c>
      <c r="B1149" s="244"/>
      <c r="C1149" s="193"/>
      <c r="D1149" s="129"/>
      <c r="I1149" s="245">
        <v>21907</v>
      </c>
      <c r="J1149" s="211" t="s">
        <v>2184</v>
      </c>
    </row>
    <row r="1150" s="211" customFormat="1" ht="19.5" customHeight="1" spans="1:10">
      <c r="A1150" s="225" t="s">
        <v>2185</v>
      </c>
      <c r="B1150" s="244"/>
      <c r="C1150" s="193"/>
      <c r="D1150" s="129"/>
      <c r="I1150" s="245">
        <v>21908</v>
      </c>
      <c r="J1150" s="211" t="s">
        <v>2186</v>
      </c>
    </row>
    <row r="1151" s="211" customFormat="1" ht="19.5" customHeight="1" spans="1:10">
      <c r="A1151" s="225" t="s">
        <v>2187</v>
      </c>
      <c r="B1151" s="244"/>
      <c r="C1151" s="193"/>
      <c r="D1151" s="129"/>
      <c r="I1151" s="245">
        <v>21999</v>
      </c>
      <c r="J1151" s="211" t="s">
        <v>2188</v>
      </c>
    </row>
    <row r="1152" s="211" customFormat="1" ht="19.5" customHeight="1" spans="1:10">
      <c r="A1152" s="225" t="s">
        <v>122</v>
      </c>
      <c r="B1152" s="218">
        <v>3555</v>
      </c>
      <c r="C1152" s="219">
        <f>SUM(C1153,C1173,C1193,C1202,C1215,C1230)</f>
        <v>2949</v>
      </c>
      <c r="D1152" s="129">
        <f>ROUND(B1152/C1152*100,2)</f>
        <v>120.55</v>
      </c>
      <c r="E1152" s="211">
        <f>'附表1-2'!B22</f>
        <v>3555</v>
      </c>
      <c r="F1152" s="208">
        <f>B1152-E1152</f>
        <v>0</v>
      </c>
      <c r="G1152" s="208">
        <v>783</v>
      </c>
      <c r="H1152" s="208">
        <f>C1152-G1152</f>
        <v>2166</v>
      </c>
      <c r="I1152" s="245">
        <v>220</v>
      </c>
      <c r="J1152" s="211" t="s">
        <v>2189</v>
      </c>
    </row>
    <row r="1153" s="211" customFormat="1" ht="19.5" customHeight="1" spans="1:10">
      <c r="A1153" s="225" t="s">
        <v>2190</v>
      </c>
      <c r="B1153" s="221">
        <v>690</v>
      </c>
      <c r="C1153" s="222">
        <f>SUM(C1154:C1172)</f>
        <v>421</v>
      </c>
      <c r="D1153" s="129">
        <f>ROUND(B1153/C1153*100,2)</f>
        <v>163.9</v>
      </c>
      <c r="E1153" s="208">
        <f>B1153-C1153</f>
        <v>269</v>
      </c>
      <c r="I1153" s="245">
        <v>22001</v>
      </c>
      <c r="J1153" s="211" t="s">
        <v>2191</v>
      </c>
    </row>
    <row r="1154" s="211" customFormat="1" ht="19.5" customHeight="1" spans="1:10">
      <c r="A1154" s="225" t="s">
        <v>1587</v>
      </c>
      <c r="B1154" s="244">
        <v>490</v>
      </c>
      <c r="C1154" s="193">
        <v>421</v>
      </c>
      <c r="D1154" s="129">
        <f>ROUND(B1154/C1154*100,2)</f>
        <v>116.39</v>
      </c>
      <c r="I1154" s="245">
        <v>2200101</v>
      </c>
      <c r="J1154" s="211" t="s">
        <v>2192</v>
      </c>
    </row>
    <row r="1155" s="211" customFormat="1" ht="19.5" customHeight="1" spans="1:10">
      <c r="A1155" s="225" t="s">
        <v>1589</v>
      </c>
      <c r="B1155" s="244"/>
      <c r="C1155" s="193">
        <v>0</v>
      </c>
      <c r="D1155" s="129"/>
      <c r="I1155" s="245">
        <v>2200102</v>
      </c>
      <c r="J1155" s="211" t="s">
        <v>2193</v>
      </c>
    </row>
    <row r="1156" s="211" customFormat="1" ht="19.5" customHeight="1" spans="1:10">
      <c r="A1156" s="225" t="s">
        <v>1591</v>
      </c>
      <c r="B1156" s="244"/>
      <c r="C1156" s="193"/>
      <c r="D1156" s="129"/>
      <c r="I1156" s="245">
        <v>2200103</v>
      </c>
      <c r="J1156" s="211" t="s">
        <v>2194</v>
      </c>
    </row>
    <row r="1157" s="211" customFormat="1" ht="19.5" customHeight="1" spans="1:10">
      <c r="A1157" s="225" t="s">
        <v>2195</v>
      </c>
      <c r="B1157" s="244"/>
      <c r="C1157" s="193"/>
      <c r="D1157" s="129"/>
      <c r="I1157" s="245">
        <v>2200104</v>
      </c>
      <c r="J1157" s="211" t="s">
        <v>2196</v>
      </c>
    </row>
    <row r="1158" s="211" customFormat="1" ht="19.5" customHeight="1" spans="1:10">
      <c r="A1158" s="225" t="s">
        <v>2197</v>
      </c>
      <c r="B1158" s="244">
        <v>200</v>
      </c>
      <c r="C1158" s="193"/>
      <c r="D1158" s="129"/>
      <c r="I1158" s="245">
        <v>2200105</v>
      </c>
      <c r="J1158" s="211" t="s">
        <v>2198</v>
      </c>
    </row>
    <row r="1159" s="211" customFormat="1" ht="19.5" customHeight="1" spans="1:10">
      <c r="A1159" s="225" t="s">
        <v>2199</v>
      </c>
      <c r="B1159" s="244"/>
      <c r="C1159" s="193"/>
      <c r="D1159" s="129"/>
      <c r="I1159" s="245">
        <v>2200106</v>
      </c>
      <c r="J1159" s="211" t="s">
        <v>2200</v>
      </c>
    </row>
    <row r="1160" s="211" customFormat="1" ht="19.5" customHeight="1" spans="1:10">
      <c r="A1160" s="225" t="s">
        <v>2201</v>
      </c>
      <c r="B1160" s="244"/>
      <c r="C1160" s="193"/>
      <c r="D1160" s="129"/>
      <c r="I1160" s="245">
        <v>2200107</v>
      </c>
      <c r="J1160" s="211" t="s">
        <v>2202</v>
      </c>
    </row>
    <row r="1161" s="211" customFormat="1" ht="19.5" customHeight="1" spans="1:10">
      <c r="A1161" s="225" t="s">
        <v>2203</v>
      </c>
      <c r="B1161" s="244"/>
      <c r="C1161" s="193"/>
      <c r="D1161" s="129"/>
      <c r="I1161" s="245">
        <v>2200108</v>
      </c>
      <c r="J1161" s="211" t="s">
        <v>2204</v>
      </c>
    </row>
    <row r="1162" s="211" customFormat="1" ht="19.5" customHeight="1" spans="1:10">
      <c r="A1162" s="225" t="s">
        <v>2205</v>
      </c>
      <c r="B1162" s="244"/>
      <c r="C1162" s="193"/>
      <c r="D1162" s="129"/>
      <c r="I1162" s="245">
        <v>2200109</v>
      </c>
      <c r="J1162" s="211" t="s">
        <v>2206</v>
      </c>
    </row>
    <row r="1163" s="211" customFormat="1" ht="19.5" customHeight="1" spans="1:10">
      <c r="A1163" s="225" t="s">
        <v>2207</v>
      </c>
      <c r="B1163" s="244"/>
      <c r="C1163" s="193"/>
      <c r="D1163" s="129"/>
      <c r="I1163" s="245">
        <v>2200110</v>
      </c>
      <c r="J1163" s="211" t="s">
        <v>2208</v>
      </c>
    </row>
    <row r="1164" s="211" customFormat="1" ht="19.5" customHeight="1" spans="1:10">
      <c r="A1164" s="225" t="s">
        <v>2209</v>
      </c>
      <c r="B1164" s="244"/>
      <c r="C1164" s="193"/>
      <c r="D1164" s="129"/>
      <c r="I1164" s="245">
        <v>2200111</v>
      </c>
      <c r="J1164" s="211" t="s">
        <v>2210</v>
      </c>
    </row>
    <row r="1165" s="211" customFormat="1" ht="19.5" customHeight="1" spans="1:10">
      <c r="A1165" s="225" t="s">
        <v>2211</v>
      </c>
      <c r="B1165" s="244"/>
      <c r="C1165" s="193"/>
      <c r="D1165" s="129"/>
      <c r="I1165" s="245">
        <v>2200112</v>
      </c>
      <c r="J1165" s="211" t="s">
        <v>2212</v>
      </c>
    </row>
    <row r="1166" s="211" customFormat="1" ht="19.5" customHeight="1" spans="1:10">
      <c r="A1166" s="225" t="s">
        <v>2213</v>
      </c>
      <c r="B1166" s="244"/>
      <c r="C1166" s="193"/>
      <c r="D1166" s="129"/>
      <c r="I1166" s="245">
        <v>2200113</v>
      </c>
      <c r="J1166" s="211" t="s">
        <v>2214</v>
      </c>
    </row>
    <row r="1167" s="211" customFormat="1" ht="19.5" customHeight="1" spans="1:10">
      <c r="A1167" s="225" t="s">
        <v>2215</v>
      </c>
      <c r="B1167" s="244"/>
      <c r="C1167" s="193"/>
      <c r="D1167" s="129"/>
      <c r="I1167" s="245">
        <v>2200114</v>
      </c>
      <c r="J1167" s="211" t="s">
        <v>2216</v>
      </c>
    </row>
    <row r="1168" s="211" customFormat="1" ht="19.5" customHeight="1" spans="1:10">
      <c r="A1168" s="225" t="s">
        <v>2217</v>
      </c>
      <c r="B1168" s="244"/>
      <c r="C1168" s="193"/>
      <c r="D1168" s="129"/>
      <c r="I1168" s="245">
        <v>2200115</v>
      </c>
      <c r="J1168" s="211" t="s">
        <v>2218</v>
      </c>
    </row>
    <row r="1169" s="211" customFormat="1" ht="19.5" customHeight="1" spans="1:10">
      <c r="A1169" s="225" t="s">
        <v>2219</v>
      </c>
      <c r="B1169" s="244"/>
      <c r="C1169" s="193"/>
      <c r="D1169" s="129"/>
      <c r="I1169" s="245">
        <v>2200116</v>
      </c>
      <c r="J1169" s="211" t="s">
        <v>2220</v>
      </c>
    </row>
    <row r="1170" s="211" customFormat="1" ht="19.5" customHeight="1" spans="1:10">
      <c r="A1170" s="225" t="s">
        <v>2221</v>
      </c>
      <c r="B1170" s="244"/>
      <c r="C1170" s="193"/>
      <c r="D1170" s="129"/>
      <c r="I1170" s="245">
        <v>2200119</v>
      </c>
      <c r="J1170" s="211" t="s">
        <v>2222</v>
      </c>
    </row>
    <row r="1171" s="211" customFormat="1" ht="19.5" customHeight="1" spans="1:10">
      <c r="A1171" s="225" t="s">
        <v>1629</v>
      </c>
      <c r="B1171" s="244"/>
      <c r="C1171" s="193"/>
      <c r="D1171" s="129"/>
      <c r="I1171" s="245">
        <v>2200150</v>
      </c>
      <c r="J1171" s="211" t="s">
        <v>2223</v>
      </c>
    </row>
    <row r="1172" s="211" customFormat="1" ht="19.5" customHeight="1" spans="1:10">
      <c r="A1172" s="225" t="s">
        <v>2224</v>
      </c>
      <c r="B1172" s="244"/>
      <c r="C1172" s="193">
        <v>0</v>
      </c>
      <c r="D1172" s="129" t="e">
        <f>ROUND(B1172/C1172*100,2)</f>
        <v>#DIV/0!</v>
      </c>
      <c r="I1172" s="245">
        <v>2200199</v>
      </c>
      <c r="J1172" s="211" t="s">
        <v>2225</v>
      </c>
    </row>
    <row r="1173" s="211" customFormat="1" ht="19.5" customHeight="1" spans="1:10">
      <c r="A1173" s="225" t="s">
        <v>2226</v>
      </c>
      <c r="B1173" s="221">
        <v>2830</v>
      </c>
      <c r="C1173" s="222">
        <f>SUM(C1174:C1192)</f>
        <v>0</v>
      </c>
      <c r="D1173" s="129"/>
      <c r="E1173" s="208">
        <f>B1173-C1173</f>
        <v>2830</v>
      </c>
      <c r="I1173" s="245">
        <v>22002</v>
      </c>
      <c r="J1173" s="211" t="s">
        <v>2227</v>
      </c>
    </row>
    <row r="1174" s="211" customFormat="1" ht="19.5" customHeight="1" spans="1:10">
      <c r="A1174" s="225" t="s">
        <v>1587</v>
      </c>
      <c r="B1174" s="244"/>
      <c r="C1174" s="193"/>
      <c r="D1174" s="129"/>
      <c r="I1174" s="245">
        <v>2200201</v>
      </c>
      <c r="J1174" s="211" t="s">
        <v>2228</v>
      </c>
    </row>
    <row r="1175" s="211" customFormat="1" ht="19.5" customHeight="1" spans="1:10">
      <c r="A1175" s="225" t="s">
        <v>1589</v>
      </c>
      <c r="B1175" s="244">
        <v>2830</v>
      </c>
      <c r="C1175" s="193"/>
      <c r="D1175" s="129"/>
      <c r="I1175" s="245">
        <v>2200202</v>
      </c>
      <c r="J1175" s="211" t="s">
        <v>2229</v>
      </c>
    </row>
    <row r="1176" s="211" customFormat="1" ht="19.5" customHeight="1" spans="1:10">
      <c r="A1176" s="225" t="s">
        <v>1591</v>
      </c>
      <c r="B1176" s="244"/>
      <c r="C1176" s="193"/>
      <c r="D1176" s="129"/>
      <c r="I1176" s="245">
        <v>2200203</v>
      </c>
      <c r="J1176" s="211" t="s">
        <v>2230</v>
      </c>
    </row>
    <row r="1177" s="211" customFormat="1" ht="19.5" customHeight="1" spans="1:10">
      <c r="A1177" s="225" t="s">
        <v>2231</v>
      </c>
      <c r="B1177" s="244"/>
      <c r="C1177" s="193"/>
      <c r="D1177" s="129"/>
      <c r="I1177" s="245">
        <v>2200204</v>
      </c>
      <c r="J1177" s="211" t="s">
        <v>2232</v>
      </c>
    </row>
    <row r="1178" s="211" customFormat="1" ht="19.5" customHeight="1" spans="1:10">
      <c r="A1178" s="225" t="s">
        <v>2233</v>
      </c>
      <c r="B1178" s="244"/>
      <c r="C1178" s="193"/>
      <c r="D1178" s="129"/>
      <c r="I1178" s="245">
        <v>2200205</v>
      </c>
      <c r="J1178" s="211" t="s">
        <v>2234</v>
      </c>
    </row>
    <row r="1179" s="211" customFormat="1" ht="19.5" customHeight="1" spans="1:10">
      <c r="A1179" s="225" t="s">
        <v>2235</v>
      </c>
      <c r="B1179" s="244"/>
      <c r="C1179" s="193"/>
      <c r="D1179" s="129"/>
      <c r="I1179" s="245">
        <v>2200206</v>
      </c>
      <c r="J1179" s="211" t="s">
        <v>2236</v>
      </c>
    </row>
    <row r="1180" s="211" customFormat="1" ht="19.5" customHeight="1" spans="1:10">
      <c r="A1180" s="225" t="s">
        <v>2237</v>
      </c>
      <c r="B1180" s="244"/>
      <c r="C1180" s="193"/>
      <c r="D1180" s="129"/>
      <c r="I1180" s="245">
        <v>2200207</v>
      </c>
      <c r="J1180" s="211" t="s">
        <v>2238</v>
      </c>
    </row>
    <row r="1181" s="211" customFormat="1" ht="19.5" customHeight="1" spans="1:10">
      <c r="A1181" s="225" t="s">
        <v>2239</v>
      </c>
      <c r="B1181" s="244"/>
      <c r="C1181" s="193"/>
      <c r="D1181" s="129"/>
      <c r="I1181" s="245">
        <v>2200208</v>
      </c>
      <c r="J1181" s="211" t="s">
        <v>2240</v>
      </c>
    </row>
    <row r="1182" s="211" customFormat="1" ht="19.5" customHeight="1" spans="1:10">
      <c r="A1182" s="225" t="s">
        <v>2241</v>
      </c>
      <c r="B1182" s="244"/>
      <c r="C1182" s="193"/>
      <c r="D1182" s="129"/>
      <c r="I1182" s="245">
        <v>2200209</v>
      </c>
      <c r="J1182" s="211" t="s">
        <v>2242</v>
      </c>
    </row>
    <row r="1183" s="211" customFormat="1" ht="19.5" customHeight="1" spans="1:10">
      <c r="A1183" s="225" t="s">
        <v>2243</v>
      </c>
      <c r="B1183" s="244"/>
      <c r="C1183" s="193"/>
      <c r="D1183" s="129"/>
      <c r="I1183" s="245">
        <v>2200210</v>
      </c>
      <c r="J1183" s="211" t="s">
        <v>2244</v>
      </c>
    </row>
    <row r="1184" s="211" customFormat="1" ht="19.5" customHeight="1" spans="1:10">
      <c r="A1184" s="225" t="s">
        <v>2245</v>
      </c>
      <c r="B1184" s="244"/>
      <c r="C1184" s="193"/>
      <c r="D1184" s="129"/>
      <c r="I1184" s="245">
        <v>2200211</v>
      </c>
      <c r="J1184" s="211" t="s">
        <v>2246</v>
      </c>
    </row>
    <row r="1185" s="211" customFormat="1" ht="19.5" customHeight="1" spans="1:10">
      <c r="A1185" s="225" t="s">
        <v>2247</v>
      </c>
      <c r="B1185" s="244"/>
      <c r="C1185" s="193"/>
      <c r="D1185" s="129"/>
      <c r="I1185" s="245">
        <v>2200212</v>
      </c>
      <c r="J1185" s="211" t="s">
        <v>2248</v>
      </c>
    </row>
    <row r="1186" s="211" customFormat="1" ht="19.5" customHeight="1" spans="1:10">
      <c r="A1186" s="225" t="s">
        <v>2249</v>
      </c>
      <c r="B1186" s="244"/>
      <c r="C1186" s="193"/>
      <c r="D1186" s="129"/>
      <c r="I1186" s="245">
        <v>2200213</v>
      </c>
      <c r="J1186" s="211" t="s">
        <v>2250</v>
      </c>
    </row>
    <row r="1187" s="211" customFormat="1" ht="19.5" customHeight="1" spans="1:10">
      <c r="A1187" s="225" t="s">
        <v>2251</v>
      </c>
      <c r="B1187" s="244"/>
      <c r="C1187" s="193"/>
      <c r="D1187" s="129"/>
      <c r="I1187" s="245">
        <v>2200215</v>
      </c>
      <c r="J1187" s="211" t="s">
        <v>2252</v>
      </c>
    </row>
    <row r="1188" s="211" customFormat="1" ht="19.5" customHeight="1" spans="1:10">
      <c r="A1188" s="225" t="s">
        <v>2253</v>
      </c>
      <c r="B1188" s="244"/>
      <c r="C1188" s="193"/>
      <c r="D1188" s="129"/>
      <c r="I1188" s="245">
        <v>2200216</v>
      </c>
      <c r="J1188" s="211" t="s">
        <v>2254</v>
      </c>
    </row>
    <row r="1189" s="211" customFormat="1" ht="19.5" customHeight="1" spans="1:10">
      <c r="A1189" s="225" t="s">
        <v>2255</v>
      </c>
      <c r="B1189" s="244"/>
      <c r="C1189" s="193"/>
      <c r="D1189" s="129"/>
      <c r="I1189" s="245">
        <v>2200217</v>
      </c>
      <c r="J1189" s="211" t="s">
        <v>2256</v>
      </c>
    </row>
    <row r="1190" s="211" customFormat="1" ht="19.5" customHeight="1" spans="1:10">
      <c r="A1190" s="225" t="s">
        <v>2257</v>
      </c>
      <c r="B1190" s="244"/>
      <c r="C1190" s="193"/>
      <c r="D1190" s="129"/>
      <c r="I1190" s="245">
        <v>2200218</v>
      </c>
      <c r="J1190" s="211" t="s">
        <v>2258</v>
      </c>
    </row>
    <row r="1191" s="211" customFormat="1" ht="19.5" customHeight="1" spans="1:10">
      <c r="A1191" s="225" t="s">
        <v>1629</v>
      </c>
      <c r="B1191" s="244"/>
      <c r="C1191" s="193"/>
      <c r="D1191" s="129"/>
      <c r="I1191" s="245">
        <v>2200250</v>
      </c>
      <c r="J1191" s="211" t="s">
        <v>2259</v>
      </c>
    </row>
    <row r="1192" s="211" customFormat="1" ht="19.5" customHeight="1" spans="1:10">
      <c r="A1192" s="225" t="s">
        <v>2260</v>
      </c>
      <c r="B1192" s="244"/>
      <c r="C1192" s="193"/>
      <c r="D1192" s="129"/>
      <c r="I1192" s="245">
        <v>2200299</v>
      </c>
      <c r="J1192" s="211" t="s">
        <v>2261</v>
      </c>
    </row>
    <row r="1193" s="211" customFormat="1" ht="19.5" customHeight="1" spans="1:10">
      <c r="A1193" s="225" t="s">
        <v>2262</v>
      </c>
      <c r="B1193" s="221"/>
      <c r="C1193" s="222">
        <f>SUM(C1194:C1201)</f>
        <v>0</v>
      </c>
      <c r="D1193" s="129"/>
      <c r="E1193" s="208">
        <f>B1193-C1193</f>
        <v>0</v>
      </c>
      <c r="I1193" s="245">
        <v>22003</v>
      </c>
      <c r="J1193" s="211" t="s">
        <v>2263</v>
      </c>
    </row>
    <row r="1194" s="211" customFormat="1" ht="19.5" customHeight="1" spans="1:10">
      <c r="A1194" s="225" t="s">
        <v>1587</v>
      </c>
      <c r="B1194" s="244"/>
      <c r="C1194" s="193"/>
      <c r="D1194" s="129"/>
      <c r="I1194" s="245">
        <v>2200301</v>
      </c>
      <c r="J1194" s="211" t="s">
        <v>2264</v>
      </c>
    </row>
    <row r="1195" s="211" customFormat="1" ht="19.5" customHeight="1" spans="1:10">
      <c r="A1195" s="225" t="s">
        <v>1589</v>
      </c>
      <c r="B1195" s="244"/>
      <c r="C1195" s="193"/>
      <c r="D1195" s="129"/>
      <c r="I1195" s="245">
        <v>2200302</v>
      </c>
      <c r="J1195" s="211" t="s">
        <v>2265</v>
      </c>
    </row>
    <row r="1196" s="211" customFormat="1" ht="19.5" customHeight="1" spans="1:10">
      <c r="A1196" s="225" t="s">
        <v>1591</v>
      </c>
      <c r="B1196" s="244"/>
      <c r="C1196" s="193"/>
      <c r="D1196" s="129"/>
      <c r="I1196" s="245">
        <v>2200303</v>
      </c>
      <c r="J1196" s="211" t="s">
        <v>2266</v>
      </c>
    </row>
    <row r="1197" s="211" customFormat="1" ht="19.5" customHeight="1" spans="1:10">
      <c r="A1197" s="225" t="s">
        <v>2267</v>
      </c>
      <c r="B1197" s="244"/>
      <c r="C1197" s="193"/>
      <c r="D1197" s="129"/>
      <c r="I1197" s="245">
        <v>2200304</v>
      </c>
      <c r="J1197" s="211" t="s">
        <v>2268</v>
      </c>
    </row>
    <row r="1198" s="211" customFormat="1" ht="19.5" customHeight="1" spans="1:10">
      <c r="A1198" s="225" t="s">
        <v>2269</v>
      </c>
      <c r="B1198" s="244"/>
      <c r="C1198" s="193"/>
      <c r="D1198" s="129"/>
      <c r="I1198" s="245">
        <v>2200305</v>
      </c>
      <c r="J1198" s="211" t="s">
        <v>2270</v>
      </c>
    </row>
    <row r="1199" s="211" customFormat="1" ht="19.5" customHeight="1" spans="1:10">
      <c r="A1199" s="225" t="s">
        <v>2271</v>
      </c>
      <c r="B1199" s="244"/>
      <c r="C1199" s="193"/>
      <c r="D1199" s="129"/>
      <c r="I1199" s="245">
        <v>2200306</v>
      </c>
      <c r="J1199" s="211" t="s">
        <v>2272</v>
      </c>
    </row>
    <row r="1200" s="211" customFormat="1" ht="19.5" customHeight="1" spans="1:10">
      <c r="A1200" s="225" t="s">
        <v>1629</v>
      </c>
      <c r="B1200" s="244"/>
      <c r="C1200" s="193"/>
      <c r="D1200" s="129"/>
      <c r="I1200" s="245">
        <v>2200350</v>
      </c>
      <c r="J1200" s="211" t="s">
        <v>2273</v>
      </c>
    </row>
    <row r="1201" s="211" customFormat="1" ht="19.5" customHeight="1" spans="1:10">
      <c r="A1201" s="225" t="s">
        <v>2274</v>
      </c>
      <c r="B1201" s="244"/>
      <c r="C1201" s="193"/>
      <c r="D1201" s="129"/>
      <c r="I1201" s="245">
        <v>2200399</v>
      </c>
      <c r="J1201" s="211" t="s">
        <v>2275</v>
      </c>
    </row>
    <row r="1202" s="211" customFormat="1" ht="19.5" customHeight="1" spans="1:10">
      <c r="A1202" s="225" t="s">
        <v>2276</v>
      </c>
      <c r="B1202" s="221">
        <v>4</v>
      </c>
      <c r="C1202" s="222">
        <f>SUM(C1203:C1214)</f>
        <v>0</v>
      </c>
      <c r="D1202" s="129"/>
      <c r="E1202" s="208">
        <f>B1202-C1202</f>
        <v>4</v>
      </c>
      <c r="I1202" s="245">
        <v>22004</v>
      </c>
      <c r="J1202" s="211" t="s">
        <v>2277</v>
      </c>
    </row>
    <row r="1203" s="211" customFormat="1" ht="19.5" customHeight="1" spans="1:10">
      <c r="A1203" s="225" t="s">
        <v>1587</v>
      </c>
      <c r="B1203" s="244"/>
      <c r="C1203" s="193"/>
      <c r="D1203" s="129"/>
      <c r="I1203" s="245">
        <v>2200401</v>
      </c>
      <c r="J1203" s="211" t="s">
        <v>2278</v>
      </c>
    </row>
    <row r="1204" s="211" customFormat="1" ht="19.5" customHeight="1" spans="1:10">
      <c r="A1204" s="225" t="s">
        <v>1589</v>
      </c>
      <c r="B1204" s="244"/>
      <c r="C1204" s="193"/>
      <c r="D1204" s="129"/>
      <c r="I1204" s="245">
        <v>2200402</v>
      </c>
      <c r="J1204" s="211" t="s">
        <v>2279</v>
      </c>
    </row>
    <row r="1205" s="211" customFormat="1" ht="19.5" customHeight="1" spans="1:10">
      <c r="A1205" s="225" t="s">
        <v>1591</v>
      </c>
      <c r="B1205" s="244"/>
      <c r="C1205" s="193"/>
      <c r="D1205" s="129"/>
      <c r="I1205" s="245">
        <v>2200403</v>
      </c>
      <c r="J1205" s="211" t="s">
        <v>2280</v>
      </c>
    </row>
    <row r="1206" s="211" customFormat="1" ht="19.5" customHeight="1" spans="1:10">
      <c r="A1206" s="225" t="s">
        <v>2281</v>
      </c>
      <c r="B1206" s="244"/>
      <c r="C1206" s="193"/>
      <c r="D1206" s="129"/>
      <c r="I1206" s="245">
        <v>2200404</v>
      </c>
      <c r="J1206" s="211" t="s">
        <v>2282</v>
      </c>
    </row>
    <row r="1207" s="211" customFormat="1" ht="19.5" customHeight="1" spans="1:10">
      <c r="A1207" s="225" t="s">
        <v>2283</v>
      </c>
      <c r="B1207" s="244"/>
      <c r="C1207" s="193"/>
      <c r="D1207" s="129"/>
      <c r="I1207" s="245">
        <v>2200405</v>
      </c>
      <c r="J1207" s="211" t="s">
        <v>2284</v>
      </c>
    </row>
    <row r="1208" s="211" customFormat="1" ht="19.5" customHeight="1" spans="1:10">
      <c r="A1208" s="225" t="s">
        <v>2285</v>
      </c>
      <c r="B1208" s="244">
        <v>4</v>
      </c>
      <c r="C1208" s="193"/>
      <c r="D1208" s="129"/>
      <c r="I1208" s="245">
        <v>2200406</v>
      </c>
      <c r="J1208" s="211" t="s">
        <v>2286</v>
      </c>
    </row>
    <row r="1209" s="211" customFormat="1" ht="19.5" customHeight="1" spans="1:10">
      <c r="A1209" s="225" t="s">
        <v>2287</v>
      </c>
      <c r="B1209" s="244"/>
      <c r="C1209" s="193"/>
      <c r="D1209" s="129"/>
      <c r="I1209" s="245">
        <v>2200407</v>
      </c>
      <c r="J1209" s="211" t="s">
        <v>2288</v>
      </c>
    </row>
    <row r="1210" s="211" customFormat="1" ht="19.5" customHeight="1" spans="1:10">
      <c r="A1210" s="225" t="s">
        <v>2289</v>
      </c>
      <c r="B1210" s="244"/>
      <c r="C1210" s="193"/>
      <c r="D1210" s="129"/>
      <c r="I1210" s="245">
        <v>2200408</v>
      </c>
      <c r="J1210" s="211" t="s">
        <v>2290</v>
      </c>
    </row>
    <row r="1211" s="211" customFormat="1" ht="19.5" customHeight="1" spans="1:10">
      <c r="A1211" s="225" t="s">
        <v>2291</v>
      </c>
      <c r="B1211" s="244"/>
      <c r="C1211" s="193"/>
      <c r="D1211" s="129"/>
      <c r="I1211" s="245">
        <v>2200409</v>
      </c>
      <c r="J1211" s="211" t="s">
        <v>2292</v>
      </c>
    </row>
    <row r="1212" s="211" customFormat="1" ht="19.5" customHeight="1" spans="1:10">
      <c r="A1212" s="225" t="s">
        <v>2293</v>
      </c>
      <c r="B1212" s="244"/>
      <c r="C1212" s="193"/>
      <c r="D1212" s="129"/>
      <c r="I1212" s="245">
        <v>2200410</v>
      </c>
      <c r="J1212" s="211" t="s">
        <v>2294</v>
      </c>
    </row>
    <row r="1213" s="211" customFormat="1" ht="19.5" customHeight="1" spans="1:10">
      <c r="A1213" s="225" t="s">
        <v>2295</v>
      </c>
      <c r="B1213" s="244"/>
      <c r="C1213" s="193"/>
      <c r="D1213" s="129"/>
      <c r="I1213" s="245">
        <v>2200450</v>
      </c>
      <c r="J1213" s="211" t="s">
        <v>2296</v>
      </c>
    </row>
    <row r="1214" s="211" customFormat="1" ht="19.5" customHeight="1" spans="1:10">
      <c r="A1214" s="225" t="s">
        <v>2297</v>
      </c>
      <c r="B1214" s="244"/>
      <c r="C1214" s="193"/>
      <c r="D1214" s="129"/>
      <c r="I1214" s="245">
        <v>2200499</v>
      </c>
      <c r="J1214" s="211" t="s">
        <v>2298</v>
      </c>
    </row>
    <row r="1215" s="211" customFormat="1" ht="19.5" customHeight="1" spans="1:10">
      <c r="A1215" s="225" t="s">
        <v>2299</v>
      </c>
      <c r="B1215" s="221">
        <v>31</v>
      </c>
      <c r="C1215" s="222">
        <f>SUM(C1216:C1229)</f>
        <v>28</v>
      </c>
      <c r="D1215" s="129">
        <f>ROUND(B1215/C1215*100,2)</f>
        <v>110.71</v>
      </c>
      <c r="E1215" s="208">
        <f>B1215-C1215</f>
        <v>3</v>
      </c>
      <c r="I1215" s="245">
        <v>22005</v>
      </c>
      <c r="J1215" s="211" t="s">
        <v>2300</v>
      </c>
    </row>
    <row r="1216" s="211" customFormat="1" ht="19.5" customHeight="1" spans="1:10">
      <c r="A1216" s="225" t="s">
        <v>1587</v>
      </c>
      <c r="B1216" s="244">
        <v>31</v>
      </c>
      <c r="C1216" s="193">
        <v>28</v>
      </c>
      <c r="D1216" s="129">
        <f>ROUND(B1216/C1216*100,2)</f>
        <v>110.71</v>
      </c>
      <c r="I1216" s="245">
        <v>2200501</v>
      </c>
      <c r="J1216" s="211" t="s">
        <v>2301</v>
      </c>
    </row>
    <row r="1217" s="211" customFormat="1" ht="19.5" customHeight="1" spans="1:10">
      <c r="A1217" s="225" t="s">
        <v>1589</v>
      </c>
      <c r="B1217" s="244"/>
      <c r="C1217" s="193"/>
      <c r="D1217" s="129"/>
      <c r="I1217" s="245">
        <v>2200502</v>
      </c>
      <c r="J1217" s="211" t="s">
        <v>2302</v>
      </c>
    </row>
    <row r="1218" s="211" customFormat="1" ht="19.5" customHeight="1" spans="1:10">
      <c r="A1218" s="225" t="s">
        <v>1591</v>
      </c>
      <c r="B1218" s="244"/>
      <c r="C1218" s="193"/>
      <c r="D1218" s="129"/>
      <c r="I1218" s="245">
        <v>2200503</v>
      </c>
      <c r="J1218" s="211" t="s">
        <v>2303</v>
      </c>
    </row>
    <row r="1219" s="211" customFormat="1" ht="19.5" customHeight="1" spans="1:10">
      <c r="A1219" s="225" t="s">
        <v>2304</v>
      </c>
      <c r="B1219" s="244"/>
      <c r="C1219" s="193"/>
      <c r="D1219" s="129"/>
      <c r="I1219" s="245">
        <v>2200504</v>
      </c>
      <c r="J1219" s="211" t="s">
        <v>2305</v>
      </c>
    </row>
    <row r="1220" s="211" customFormat="1" ht="19.5" customHeight="1" spans="1:10">
      <c r="A1220" s="225" t="s">
        <v>2306</v>
      </c>
      <c r="B1220" s="244"/>
      <c r="C1220" s="193"/>
      <c r="D1220" s="129"/>
      <c r="I1220" s="245">
        <v>2200506</v>
      </c>
      <c r="J1220" s="211" t="s">
        <v>2307</v>
      </c>
    </row>
    <row r="1221" s="211" customFormat="1" ht="19.5" customHeight="1" spans="1:10">
      <c r="A1221" s="225" t="s">
        <v>2308</v>
      </c>
      <c r="B1221" s="244"/>
      <c r="C1221" s="193"/>
      <c r="D1221" s="129"/>
      <c r="I1221" s="245">
        <v>2200507</v>
      </c>
      <c r="J1221" s="211" t="s">
        <v>2309</v>
      </c>
    </row>
    <row r="1222" s="211" customFormat="1" ht="19.5" customHeight="1" spans="1:10">
      <c r="A1222" s="225" t="s">
        <v>2310</v>
      </c>
      <c r="B1222" s="244"/>
      <c r="C1222" s="193"/>
      <c r="D1222" s="129"/>
      <c r="I1222" s="245">
        <v>2200508</v>
      </c>
      <c r="J1222" s="211" t="s">
        <v>2311</v>
      </c>
    </row>
    <row r="1223" s="211" customFormat="1" ht="19.5" customHeight="1" spans="1:10">
      <c r="A1223" s="225" t="s">
        <v>2312</v>
      </c>
      <c r="B1223" s="244"/>
      <c r="C1223" s="193"/>
      <c r="D1223" s="129"/>
      <c r="I1223" s="245">
        <v>2200509</v>
      </c>
      <c r="J1223" s="211" t="s">
        <v>2313</v>
      </c>
    </row>
    <row r="1224" s="211" customFormat="1" ht="19.5" customHeight="1" spans="1:10">
      <c r="A1224" s="225" t="s">
        <v>2314</v>
      </c>
      <c r="B1224" s="244"/>
      <c r="C1224" s="193"/>
      <c r="D1224" s="129"/>
      <c r="I1224" s="245">
        <v>2200510</v>
      </c>
      <c r="J1224" s="211" t="s">
        <v>2315</v>
      </c>
    </row>
    <row r="1225" s="211" customFormat="1" ht="19.5" customHeight="1" spans="1:10">
      <c r="A1225" s="225" t="s">
        <v>2316</v>
      </c>
      <c r="B1225" s="244"/>
      <c r="C1225" s="193"/>
      <c r="D1225" s="129"/>
      <c r="I1225" s="245">
        <v>2200511</v>
      </c>
      <c r="J1225" s="211" t="s">
        <v>2317</v>
      </c>
    </row>
    <row r="1226" s="211" customFormat="1" ht="19.5" customHeight="1" spans="1:10">
      <c r="A1226" s="225" t="s">
        <v>2318</v>
      </c>
      <c r="B1226" s="244"/>
      <c r="C1226" s="193"/>
      <c r="D1226" s="129"/>
      <c r="I1226" s="245">
        <v>2200512</v>
      </c>
      <c r="J1226" s="211" t="s">
        <v>2319</v>
      </c>
    </row>
    <row r="1227" s="211" customFormat="1" ht="19.5" customHeight="1" spans="1:10">
      <c r="A1227" s="225" t="s">
        <v>2320</v>
      </c>
      <c r="B1227" s="244"/>
      <c r="C1227" s="193"/>
      <c r="D1227" s="129"/>
      <c r="I1227" s="245">
        <v>2200513</v>
      </c>
      <c r="J1227" s="211" t="s">
        <v>2321</v>
      </c>
    </row>
    <row r="1228" s="211" customFormat="1" ht="19.5" customHeight="1" spans="1:10">
      <c r="A1228" s="225" t="s">
        <v>2322</v>
      </c>
      <c r="B1228" s="244"/>
      <c r="C1228" s="193"/>
      <c r="D1228" s="129"/>
      <c r="I1228" s="245">
        <v>2200514</v>
      </c>
      <c r="J1228" s="211" t="s">
        <v>2323</v>
      </c>
    </row>
    <row r="1229" s="211" customFormat="1" ht="19.5" customHeight="1" spans="1:10">
      <c r="A1229" s="225" t="s">
        <v>2324</v>
      </c>
      <c r="B1229" s="244"/>
      <c r="C1229" s="193">
        <v>0</v>
      </c>
      <c r="D1229" s="129" t="e">
        <f>ROUND(B1229/C1229*100,2)</f>
        <v>#DIV/0!</v>
      </c>
      <c r="I1229" s="245">
        <v>2200599</v>
      </c>
      <c r="J1229" s="211" t="s">
        <v>2325</v>
      </c>
    </row>
    <row r="1230" s="211" customFormat="1" ht="19.5" customHeight="1" spans="1:10">
      <c r="A1230" s="225" t="s">
        <v>2326</v>
      </c>
      <c r="B1230" s="237"/>
      <c r="C1230" s="198">
        <v>2500</v>
      </c>
      <c r="D1230" s="129"/>
      <c r="I1230" s="245">
        <v>2209901</v>
      </c>
      <c r="J1230" s="211" t="s">
        <v>2327</v>
      </c>
    </row>
    <row r="1231" s="211" customFormat="1" ht="19.5" customHeight="1" spans="1:10">
      <c r="A1231" s="225" t="s">
        <v>123</v>
      </c>
      <c r="B1231" s="218">
        <v>2753</v>
      </c>
      <c r="C1231" s="219">
        <f>SUM(C1232,C1241,C1245)</f>
        <v>2559</v>
      </c>
      <c r="D1231" s="129">
        <f>ROUND(B1231/C1231*100,2)</f>
        <v>107.58</v>
      </c>
      <c r="E1231" s="211">
        <v>680</v>
      </c>
      <c r="F1231" s="208">
        <f>B1231-E1231</f>
        <v>2073</v>
      </c>
      <c r="G1231" s="208">
        <v>666</v>
      </c>
      <c r="H1231" s="208">
        <f>C1231-G1231</f>
        <v>1893</v>
      </c>
      <c r="I1231" s="245">
        <v>221</v>
      </c>
      <c r="J1231" s="211" t="s">
        <v>2328</v>
      </c>
    </row>
    <row r="1232" s="211" customFormat="1" ht="19.5" customHeight="1" spans="1:10">
      <c r="A1232" s="225" t="s">
        <v>2329</v>
      </c>
      <c r="B1232" s="221">
        <v>376</v>
      </c>
      <c r="C1232" s="222">
        <f>SUM(C1233:C1240)</f>
        <v>500</v>
      </c>
      <c r="D1232" s="129">
        <f>ROUND(B1232/C1232*100,2)</f>
        <v>75.2</v>
      </c>
      <c r="E1232" s="208">
        <f>B1232-C1232</f>
        <v>-124</v>
      </c>
      <c r="I1232" s="245">
        <v>22101</v>
      </c>
      <c r="J1232" s="211" t="s">
        <v>2330</v>
      </c>
    </row>
    <row r="1233" s="211" customFormat="1" ht="19.5" customHeight="1" spans="1:10">
      <c r="A1233" s="225" t="s">
        <v>2331</v>
      </c>
      <c r="B1233" s="244"/>
      <c r="C1233" s="193"/>
      <c r="D1233" s="129"/>
      <c r="I1233" s="245">
        <v>2210101</v>
      </c>
      <c r="J1233" s="211" t="s">
        <v>2332</v>
      </c>
    </row>
    <row r="1234" s="211" customFormat="1" ht="19.5" customHeight="1" spans="1:10">
      <c r="A1234" s="225" t="s">
        <v>2333</v>
      </c>
      <c r="B1234" s="244"/>
      <c r="C1234" s="193"/>
      <c r="D1234" s="129"/>
      <c r="I1234" s="245">
        <v>2210102</v>
      </c>
      <c r="J1234" s="211" t="s">
        <v>2334</v>
      </c>
    </row>
    <row r="1235" s="211" customFormat="1" ht="19.5" customHeight="1" spans="1:10">
      <c r="A1235" s="225" t="s">
        <v>2335</v>
      </c>
      <c r="B1235" s="244"/>
      <c r="C1235" s="193"/>
      <c r="D1235" s="129"/>
      <c r="I1235" s="245">
        <v>2210103</v>
      </c>
      <c r="J1235" s="211" t="s">
        <v>2336</v>
      </c>
    </row>
    <row r="1236" s="211" customFormat="1" ht="19.5" customHeight="1" spans="1:10">
      <c r="A1236" s="225" t="s">
        <v>2337</v>
      </c>
      <c r="B1236" s="244"/>
      <c r="C1236" s="193"/>
      <c r="D1236" s="129"/>
      <c r="I1236" s="245">
        <v>2210104</v>
      </c>
      <c r="J1236" s="211" t="s">
        <v>2338</v>
      </c>
    </row>
    <row r="1237" s="211" customFormat="1" ht="19.5" customHeight="1" spans="1:10">
      <c r="A1237" s="225" t="s">
        <v>2339</v>
      </c>
      <c r="B1237" s="244">
        <v>60</v>
      </c>
      <c r="C1237" s="193"/>
      <c r="D1237" s="129"/>
      <c r="I1237" s="245">
        <v>2210105</v>
      </c>
      <c r="J1237" s="211" t="s">
        <v>2340</v>
      </c>
    </row>
    <row r="1238" s="211" customFormat="1" ht="19.5" customHeight="1" spans="1:10">
      <c r="A1238" s="225" t="s">
        <v>2341</v>
      </c>
      <c r="B1238" s="244"/>
      <c r="C1238" s="193"/>
      <c r="D1238" s="129"/>
      <c r="I1238" s="245">
        <v>2210106</v>
      </c>
      <c r="J1238" s="211" t="s">
        <v>2342</v>
      </c>
    </row>
    <row r="1239" s="211" customFormat="1" ht="19.5" customHeight="1" spans="1:10">
      <c r="A1239" s="225" t="s">
        <v>2343</v>
      </c>
      <c r="B1239" s="244"/>
      <c r="C1239" s="193"/>
      <c r="D1239" s="129"/>
      <c r="I1239" s="245">
        <v>2210107</v>
      </c>
      <c r="J1239" s="211" t="s">
        <v>2344</v>
      </c>
    </row>
    <row r="1240" s="211" customFormat="1" ht="19.5" customHeight="1" spans="1:10">
      <c r="A1240" s="225" t="s">
        <v>2345</v>
      </c>
      <c r="B1240" s="244">
        <v>316</v>
      </c>
      <c r="C1240" s="193">
        <v>500</v>
      </c>
      <c r="D1240" s="129">
        <f>ROUND(B1240/C1240*100,2)</f>
        <v>63.2</v>
      </c>
      <c r="I1240" s="245">
        <v>2210199</v>
      </c>
      <c r="J1240" s="211" t="s">
        <v>2346</v>
      </c>
    </row>
    <row r="1241" s="211" customFormat="1" ht="19.5" customHeight="1" spans="1:10">
      <c r="A1241" s="225" t="s">
        <v>2347</v>
      </c>
      <c r="B1241" s="221">
        <v>2377</v>
      </c>
      <c r="C1241" s="222">
        <f>SUM(C1242:C1244)</f>
        <v>2059</v>
      </c>
      <c r="D1241" s="129">
        <f>ROUND(B1241/C1241*100,2)</f>
        <v>115.44</v>
      </c>
      <c r="E1241" s="208">
        <f>B1241-C1241</f>
        <v>318</v>
      </c>
      <c r="I1241" s="245">
        <v>22102</v>
      </c>
      <c r="J1241" s="211" t="s">
        <v>2348</v>
      </c>
    </row>
    <row r="1242" s="211" customFormat="1" ht="19.5" customHeight="1" spans="1:10">
      <c r="A1242" s="225" t="s">
        <v>2349</v>
      </c>
      <c r="B1242" s="244">
        <v>2292</v>
      </c>
      <c r="C1242" s="193">
        <v>2059</v>
      </c>
      <c r="D1242" s="129">
        <f>ROUND(B1242/C1242*100,2)</f>
        <v>111.32</v>
      </c>
      <c r="I1242" s="245">
        <v>2210201</v>
      </c>
      <c r="J1242" s="211" t="s">
        <v>2350</v>
      </c>
    </row>
    <row r="1243" s="211" customFormat="1" ht="19.5" customHeight="1" spans="1:10">
      <c r="A1243" s="225" t="s">
        <v>2351</v>
      </c>
      <c r="B1243" s="244"/>
      <c r="C1243" s="193"/>
      <c r="D1243" s="129"/>
      <c r="I1243" s="245">
        <v>2210202</v>
      </c>
      <c r="J1243" s="211" t="s">
        <v>2352</v>
      </c>
    </row>
    <row r="1244" s="211" customFormat="1" ht="19.5" customHeight="1" spans="1:10">
      <c r="A1244" s="225" t="s">
        <v>2353</v>
      </c>
      <c r="B1244" s="244">
        <v>85</v>
      </c>
      <c r="C1244" s="193"/>
      <c r="D1244" s="129"/>
      <c r="I1244" s="245">
        <v>2210203</v>
      </c>
      <c r="J1244" s="211" t="s">
        <v>2354</v>
      </c>
    </row>
    <row r="1245" s="211" customFormat="1" ht="19.5" customHeight="1" spans="1:10">
      <c r="A1245" s="225" t="s">
        <v>2355</v>
      </c>
      <c r="B1245" s="221"/>
      <c r="C1245" s="222">
        <f>SUM(C1246:C1248)</f>
        <v>0</v>
      </c>
      <c r="D1245" s="129" t="e">
        <f>ROUND(B1245/C1245*100,2)</f>
        <v>#DIV/0!</v>
      </c>
      <c r="E1245" s="208">
        <f>B1245-C1245</f>
        <v>0</v>
      </c>
      <c r="I1245" s="245">
        <v>22103</v>
      </c>
      <c r="J1245" s="211" t="s">
        <v>2356</v>
      </c>
    </row>
    <row r="1246" s="211" customFormat="1" ht="19.5" customHeight="1" spans="1:10">
      <c r="A1246" s="225" t="s">
        <v>2357</v>
      </c>
      <c r="B1246" s="244"/>
      <c r="C1246" s="193"/>
      <c r="D1246" s="129"/>
      <c r="I1246" s="245">
        <v>2210301</v>
      </c>
      <c r="J1246" s="211" t="s">
        <v>2358</v>
      </c>
    </row>
    <row r="1247" s="211" customFormat="1" ht="19.5" customHeight="1" spans="1:10">
      <c r="A1247" s="225" t="s">
        <v>2359</v>
      </c>
      <c r="B1247" s="244"/>
      <c r="C1247" s="193"/>
      <c r="D1247" s="129"/>
      <c r="I1247" s="245">
        <v>2210302</v>
      </c>
      <c r="J1247" s="211" t="s">
        <v>2360</v>
      </c>
    </row>
    <row r="1248" s="211" customFormat="1" ht="19.5" customHeight="1" spans="1:10">
      <c r="A1248" s="225" t="s">
        <v>2361</v>
      </c>
      <c r="B1248" s="244"/>
      <c r="C1248" s="193"/>
      <c r="D1248" s="129" t="e">
        <f>ROUND(B1248/C1248*100,2)</f>
        <v>#DIV/0!</v>
      </c>
      <c r="I1248" s="245">
        <v>2210399</v>
      </c>
      <c r="J1248" s="211" t="s">
        <v>2362</v>
      </c>
    </row>
    <row r="1249" s="211" customFormat="1" ht="19.5" customHeight="1" spans="1:10">
      <c r="A1249" s="225" t="s">
        <v>124</v>
      </c>
      <c r="B1249" s="218">
        <v>338</v>
      </c>
      <c r="C1249" s="219">
        <f>SUM(C1250,C1265,C1279,C1284,C1290)</f>
        <v>196</v>
      </c>
      <c r="D1249" s="129">
        <f>ROUND(B1249/C1249*100,2)</f>
        <v>172.45</v>
      </c>
      <c r="E1249" s="211">
        <f>'附表1-2'!B24</f>
        <v>338</v>
      </c>
      <c r="F1249" s="208">
        <f>B1249-E1249</f>
        <v>0</v>
      </c>
      <c r="G1249" s="208">
        <v>96</v>
      </c>
      <c r="H1249" s="208">
        <f>C1249-G1249</f>
        <v>100</v>
      </c>
      <c r="I1249" s="245">
        <v>222</v>
      </c>
      <c r="J1249" s="211" t="s">
        <v>2363</v>
      </c>
    </row>
    <row r="1250" s="211" customFormat="1" ht="19.5" customHeight="1" spans="1:10">
      <c r="A1250" s="225" t="s">
        <v>2364</v>
      </c>
      <c r="B1250" s="221">
        <v>338</v>
      </c>
      <c r="C1250" s="222">
        <f>SUM(C1251:C1264)</f>
        <v>196</v>
      </c>
      <c r="D1250" s="129">
        <f>ROUND(B1250/C1250*100,2)</f>
        <v>172.45</v>
      </c>
      <c r="E1250" s="208">
        <f>B1250-C1250</f>
        <v>142</v>
      </c>
      <c r="I1250" s="245">
        <v>22201</v>
      </c>
      <c r="J1250" s="211" t="s">
        <v>2365</v>
      </c>
    </row>
    <row r="1251" s="211" customFormat="1" ht="19.5" customHeight="1" spans="1:10">
      <c r="A1251" s="225" t="s">
        <v>1587</v>
      </c>
      <c r="B1251" s="244">
        <v>70</v>
      </c>
      <c r="C1251" s="193">
        <v>82</v>
      </c>
      <c r="D1251" s="129">
        <f>ROUND(B1251/C1251*100,2)</f>
        <v>85.37</v>
      </c>
      <c r="I1251" s="245">
        <v>2220101</v>
      </c>
      <c r="J1251" s="211" t="s">
        <v>2366</v>
      </c>
    </row>
    <row r="1252" s="211" customFormat="1" ht="19.5" customHeight="1" spans="1:10">
      <c r="A1252" s="225" t="s">
        <v>1589</v>
      </c>
      <c r="B1252" s="244"/>
      <c r="C1252" s="193"/>
      <c r="D1252" s="129"/>
      <c r="I1252" s="245">
        <v>2220102</v>
      </c>
      <c r="J1252" s="211" t="s">
        <v>2367</v>
      </c>
    </row>
    <row r="1253" s="211" customFormat="1" ht="19.5" customHeight="1" spans="1:10">
      <c r="A1253" s="225" t="s">
        <v>1591</v>
      </c>
      <c r="B1253" s="244"/>
      <c r="C1253" s="193"/>
      <c r="D1253" s="129"/>
      <c r="I1253" s="245">
        <v>2220103</v>
      </c>
      <c r="J1253" s="211" t="s">
        <v>2368</v>
      </c>
    </row>
    <row r="1254" s="211" customFormat="1" ht="19.5" customHeight="1" spans="1:10">
      <c r="A1254" s="225" t="s">
        <v>2369</v>
      </c>
      <c r="B1254" s="244"/>
      <c r="C1254" s="193"/>
      <c r="D1254" s="129"/>
      <c r="I1254" s="245">
        <v>2220104</v>
      </c>
      <c r="J1254" s="211" t="s">
        <v>2370</v>
      </c>
    </row>
    <row r="1255" s="211" customFormat="1" ht="19.5" customHeight="1" spans="1:10">
      <c r="A1255" s="225" t="s">
        <v>2371</v>
      </c>
      <c r="B1255" s="244"/>
      <c r="C1255" s="193"/>
      <c r="D1255" s="129"/>
      <c r="I1255" s="245">
        <v>2220105</v>
      </c>
      <c r="J1255" s="211" t="s">
        <v>2372</v>
      </c>
    </row>
    <row r="1256" s="211" customFormat="1" ht="19.5" customHeight="1" spans="1:10">
      <c r="A1256" s="225" t="s">
        <v>2373</v>
      </c>
      <c r="B1256" s="244"/>
      <c r="C1256" s="193"/>
      <c r="D1256" s="129"/>
      <c r="I1256" s="245">
        <v>2220106</v>
      </c>
      <c r="J1256" s="211" t="s">
        <v>2374</v>
      </c>
    </row>
    <row r="1257" s="211" customFormat="1" ht="19.5" customHeight="1" spans="1:10">
      <c r="A1257" s="225" t="s">
        <v>2375</v>
      </c>
      <c r="B1257" s="244"/>
      <c r="C1257" s="193"/>
      <c r="D1257" s="129"/>
      <c r="I1257" s="245">
        <v>2220107</v>
      </c>
      <c r="J1257" s="211" t="s">
        <v>2376</v>
      </c>
    </row>
    <row r="1258" s="211" customFormat="1" ht="19.5" customHeight="1" spans="1:10">
      <c r="A1258" s="225" t="s">
        <v>2377</v>
      </c>
      <c r="B1258" s="244"/>
      <c r="C1258" s="193"/>
      <c r="D1258" s="129"/>
      <c r="I1258" s="245">
        <v>2220112</v>
      </c>
      <c r="J1258" s="211" t="s">
        <v>2378</v>
      </c>
    </row>
    <row r="1259" s="211" customFormat="1" ht="19.5" customHeight="1" spans="1:10">
      <c r="A1259" s="225" t="s">
        <v>2379</v>
      </c>
      <c r="B1259" s="244"/>
      <c r="C1259" s="193"/>
      <c r="D1259" s="129"/>
      <c r="I1259" s="245">
        <v>2220113</v>
      </c>
      <c r="J1259" s="211" t="s">
        <v>2380</v>
      </c>
    </row>
    <row r="1260" s="211" customFormat="1" ht="19.5" customHeight="1" spans="1:10">
      <c r="A1260" s="225" t="s">
        <v>2381</v>
      </c>
      <c r="B1260" s="244"/>
      <c r="C1260" s="193"/>
      <c r="D1260" s="129"/>
      <c r="I1260" s="245">
        <v>2220114</v>
      </c>
      <c r="J1260" s="211" t="s">
        <v>2382</v>
      </c>
    </row>
    <row r="1261" s="211" customFormat="1" ht="19.5" customHeight="1" spans="1:10">
      <c r="A1261" s="225" t="s">
        <v>2383</v>
      </c>
      <c r="B1261" s="244">
        <v>268</v>
      </c>
      <c r="C1261" s="193">
        <v>114</v>
      </c>
      <c r="D1261" s="129"/>
      <c r="I1261" s="245">
        <v>2220115</v>
      </c>
      <c r="J1261" s="211" t="s">
        <v>2384</v>
      </c>
    </row>
    <row r="1262" s="211" customFormat="1" ht="19.5" customHeight="1" spans="1:10">
      <c r="A1262" s="225" t="s">
        <v>2385</v>
      </c>
      <c r="B1262" s="244"/>
      <c r="C1262" s="193"/>
      <c r="D1262" s="129"/>
      <c r="I1262" s="245">
        <v>2220118</v>
      </c>
      <c r="J1262" s="211" t="s">
        <v>2386</v>
      </c>
    </row>
    <row r="1263" s="211" customFormat="1" ht="19.5" customHeight="1" spans="1:10">
      <c r="A1263" s="225" t="s">
        <v>1629</v>
      </c>
      <c r="B1263" s="244"/>
      <c r="C1263" s="193">
        <v>0</v>
      </c>
      <c r="D1263" s="129"/>
      <c r="I1263" s="245">
        <v>2220150</v>
      </c>
      <c r="J1263" s="211" t="s">
        <v>2387</v>
      </c>
    </row>
    <row r="1264" s="211" customFormat="1" ht="19.5" customHeight="1" spans="1:10">
      <c r="A1264" s="225" t="s">
        <v>2388</v>
      </c>
      <c r="B1264" s="244"/>
      <c r="C1264" s="193">
        <v>0</v>
      </c>
      <c r="D1264" s="129" t="e">
        <f>ROUND(B1264/C1264*100,2)</f>
        <v>#DIV/0!</v>
      </c>
      <c r="I1264" s="245">
        <v>2220199</v>
      </c>
      <c r="J1264" s="211" t="s">
        <v>2389</v>
      </c>
    </row>
    <row r="1265" s="211" customFormat="1" ht="19.5" customHeight="1" spans="1:10">
      <c r="A1265" s="225" t="s">
        <v>2390</v>
      </c>
      <c r="B1265" s="221"/>
      <c r="C1265" s="222">
        <f>SUM(C1266:C1278)</f>
        <v>0</v>
      </c>
      <c r="D1265" s="129"/>
      <c r="E1265" s="208">
        <f>B1265-C1265</f>
        <v>0</v>
      </c>
      <c r="I1265" s="245">
        <v>22202</v>
      </c>
      <c r="J1265" s="211" t="s">
        <v>2391</v>
      </c>
    </row>
    <row r="1266" s="211" customFormat="1" ht="19.5" customHeight="1" spans="1:10">
      <c r="A1266" s="225" t="s">
        <v>1587</v>
      </c>
      <c r="B1266" s="244"/>
      <c r="C1266" s="193"/>
      <c r="D1266" s="129"/>
      <c r="I1266" s="245">
        <v>2220201</v>
      </c>
      <c r="J1266" s="211" t="s">
        <v>2392</v>
      </c>
    </row>
    <row r="1267" s="211" customFormat="1" ht="19.5" customHeight="1" spans="1:10">
      <c r="A1267" s="225" t="s">
        <v>1589</v>
      </c>
      <c r="B1267" s="244"/>
      <c r="C1267" s="193"/>
      <c r="D1267" s="129"/>
      <c r="I1267" s="245">
        <v>2220202</v>
      </c>
      <c r="J1267" s="211" t="s">
        <v>2393</v>
      </c>
    </row>
    <row r="1268" s="211" customFormat="1" ht="19.5" customHeight="1" spans="1:10">
      <c r="A1268" s="225" t="s">
        <v>1591</v>
      </c>
      <c r="B1268" s="244"/>
      <c r="C1268" s="193"/>
      <c r="D1268" s="129"/>
      <c r="I1268" s="245">
        <v>2220203</v>
      </c>
      <c r="J1268" s="211" t="s">
        <v>2394</v>
      </c>
    </row>
    <row r="1269" s="211" customFormat="1" ht="19.5" customHeight="1" spans="1:10">
      <c r="A1269" s="225" t="s">
        <v>2395</v>
      </c>
      <c r="B1269" s="244"/>
      <c r="C1269" s="193"/>
      <c r="D1269" s="129"/>
      <c r="I1269" s="245">
        <v>2220204</v>
      </c>
      <c r="J1269" s="211" t="s">
        <v>2396</v>
      </c>
    </row>
    <row r="1270" s="211" customFormat="1" ht="19.5" customHeight="1" spans="1:10">
      <c r="A1270" s="225" t="s">
        <v>2397</v>
      </c>
      <c r="B1270" s="244"/>
      <c r="C1270" s="193"/>
      <c r="D1270" s="129"/>
      <c r="I1270" s="245">
        <v>2220205</v>
      </c>
      <c r="J1270" s="211" t="s">
        <v>2398</v>
      </c>
    </row>
    <row r="1271" s="211" customFormat="1" ht="19.5" customHeight="1" spans="1:10">
      <c r="A1271" s="225" t="s">
        <v>2399</v>
      </c>
      <c r="B1271" s="244"/>
      <c r="C1271" s="193"/>
      <c r="D1271" s="129"/>
      <c r="I1271" s="245">
        <v>2220206</v>
      </c>
      <c r="J1271" s="211" t="s">
        <v>2400</v>
      </c>
    </row>
    <row r="1272" s="211" customFormat="1" ht="19.5" customHeight="1" spans="1:10">
      <c r="A1272" s="225" t="s">
        <v>2401</v>
      </c>
      <c r="B1272" s="244"/>
      <c r="C1272" s="193"/>
      <c r="D1272" s="129"/>
      <c r="I1272" s="245">
        <v>2220207</v>
      </c>
      <c r="J1272" s="211" t="s">
        <v>2402</v>
      </c>
    </row>
    <row r="1273" s="211" customFormat="1" ht="19.5" customHeight="1" spans="1:10">
      <c r="A1273" s="225" t="s">
        <v>2403</v>
      </c>
      <c r="B1273" s="244"/>
      <c r="C1273" s="193"/>
      <c r="D1273" s="129"/>
      <c r="I1273" s="245">
        <v>2220209</v>
      </c>
      <c r="J1273" s="211" t="s">
        <v>2404</v>
      </c>
    </row>
    <row r="1274" s="211" customFormat="1" ht="19.5" customHeight="1" spans="1:10">
      <c r="A1274" s="225" t="s">
        <v>2405</v>
      </c>
      <c r="B1274" s="244"/>
      <c r="C1274" s="193"/>
      <c r="D1274" s="129"/>
      <c r="I1274" s="245">
        <v>2220210</v>
      </c>
      <c r="J1274" s="211" t="s">
        <v>2406</v>
      </c>
    </row>
    <row r="1275" s="211" customFormat="1" ht="19.5" customHeight="1" spans="1:10">
      <c r="A1275" s="225" t="s">
        <v>2407</v>
      </c>
      <c r="B1275" s="244"/>
      <c r="C1275" s="193"/>
      <c r="D1275" s="129"/>
      <c r="I1275" s="245">
        <v>2220211</v>
      </c>
      <c r="J1275" s="211" t="s">
        <v>2408</v>
      </c>
    </row>
    <row r="1276" s="211" customFormat="1" ht="19.5" customHeight="1" spans="1:10">
      <c r="A1276" s="225" t="s">
        <v>2409</v>
      </c>
      <c r="B1276" s="244"/>
      <c r="C1276" s="193"/>
      <c r="D1276" s="129"/>
      <c r="I1276" s="245">
        <v>2220212</v>
      </c>
      <c r="J1276" s="211" t="s">
        <v>2410</v>
      </c>
    </row>
    <row r="1277" s="211" customFormat="1" ht="19.5" customHeight="1" spans="1:10">
      <c r="A1277" s="225" t="s">
        <v>1629</v>
      </c>
      <c r="B1277" s="244"/>
      <c r="C1277" s="193"/>
      <c r="D1277" s="129"/>
      <c r="I1277" s="245">
        <v>2220250</v>
      </c>
      <c r="J1277" s="211" t="s">
        <v>2411</v>
      </c>
    </row>
    <row r="1278" s="211" customFormat="1" ht="19.5" customHeight="1" spans="1:10">
      <c r="A1278" s="225" t="s">
        <v>2412</v>
      </c>
      <c r="B1278" s="244"/>
      <c r="C1278" s="193"/>
      <c r="D1278" s="129"/>
      <c r="I1278" s="245">
        <v>2220299</v>
      </c>
      <c r="J1278" s="211" t="s">
        <v>2413</v>
      </c>
    </row>
    <row r="1279" s="211" customFormat="1" ht="19.5" customHeight="1" spans="1:10">
      <c r="A1279" s="225" t="s">
        <v>2414</v>
      </c>
      <c r="B1279" s="221"/>
      <c r="C1279" s="222">
        <f>SUM(C1280:C1283)</f>
        <v>0</v>
      </c>
      <c r="D1279" s="129"/>
      <c r="E1279" s="208">
        <f>B1279-C1279</f>
        <v>0</v>
      </c>
      <c r="I1279" s="245">
        <v>22203</v>
      </c>
      <c r="J1279" s="211" t="s">
        <v>2415</v>
      </c>
    </row>
    <row r="1280" s="211" customFormat="1" ht="19.5" customHeight="1" spans="1:10">
      <c r="A1280" s="225" t="s">
        <v>2416</v>
      </c>
      <c r="B1280" s="244"/>
      <c r="C1280" s="193"/>
      <c r="D1280" s="129"/>
      <c r="I1280" s="245">
        <v>2220301</v>
      </c>
      <c r="J1280" s="211" t="s">
        <v>2417</v>
      </c>
    </row>
    <row r="1281" s="211" customFormat="1" ht="19.5" customHeight="1" spans="1:10">
      <c r="A1281" s="225" t="s">
        <v>2418</v>
      </c>
      <c r="B1281" s="244"/>
      <c r="C1281" s="193"/>
      <c r="D1281" s="129"/>
      <c r="I1281" s="245">
        <v>2220303</v>
      </c>
      <c r="J1281" s="211" t="s">
        <v>2419</v>
      </c>
    </row>
    <row r="1282" s="211" customFormat="1" ht="19.5" customHeight="1" spans="1:10">
      <c r="A1282" s="225" t="s">
        <v>2420</v>
      </c>
      <c r="B1282" s="244"/>
      <c r="C1282" s="193"/>
      <c r="D1282" s="129"/>
      <c r="I1282" s="245">
        <v>2220304</v>
      </c>
      <c r="J1282" s="211" t="s">
        <v>2421</v>
      </c>
    </row>
    <row r="1283" s="211" customFormat="1" ht="19.5" customHeight="1" spans="1:10">
      <c r="A1283" s="225" t="s">
        <v>2422</v>
      </c>
      <c r="B1283" s="244"/>
      <c r="C1283" s="193"/>
      <c r="D1283" s="129"/>
      <c r="I1283" s="245">
        <v>2220399</v>
      </c>
      <c r="J1283" s="211" t="s">
        <v>2423</v>
      </c>
    </row>
    <row r="1284" s="211" customFormat="1" ht="19.5" customHeight="1" spans="1:10">
      <c r="A1284" s="225" t="s">
        <v>2424</v>
      </c>
      <c r="B1284" s="221"/>
      <c r="C1284" s="222">
        <f>SUM(C1285:C1289)</f>
        <v>0</v>
      </c>
      <c r="D1284" s="129"/>
      <c r="E1284" s="208">
        <f>B1284-C1284</f>
        <v>0</v>
      </c>
      <c r="I1284" s="245">
        <v>22204</v>
      </c>
      <c r="J1284" s="211" t="s">
        <v>2425</v>
      </c>
    </row>
    <row r="1285" s="211" customFormat="1" ht="19.5" customHeight="1" spans="1:10">
      <c r="A1285" s="225" t="s">
        <v>2426</v>
      </c>
      <c r="B1285" s="244"/>
      <c r="C1285" s="193"/>
      <c r="D1285" s="129"/>
      <c r="I1285" s="245">
        <v>2220401</v>
      </c>
      <c r="J1285" s="211" t="s">
        <v>2427</v>
      </c>
    </row>
    <row r="1286" s="211" customFormat="1" ht="19.5" customHeight="1" spans="1:10">
      <c r="A1286" s="225" t="s">
        <v>2428</v>
      </c>
      <c r="B1286" s="244"/>
      <c r="C1286" s="193"/>
      <c r="D1286" s="129"/>
      <c r="I1286" s="245">
        <v>2220402</v>
      </c>
      <c r="J1286" s="211" t="s">
        <v>2429</v>
      </c>
    </row>
    <row r="1287" s="211" customFormat="1" ht="19.5" customHeight="1" spans="1:10">
      <c r="A1287" s="225" t="s">
        <v>2430</v>
      </c>
      <c r="B1287" s="244"/>
      <c r="C1287" s="193">
        <v>0</v>
      </c>
      <c r="D1287" s="129"/>
      <c r="I1287" s="245">
        <v>2220403</v>
      </c>
      <c r="J1287" s="211" t="s">
        <v>2431</v>
      </c>
    </row>
    <row r="1288" s="211" customFormat="1" ht="19.5" customHeight="1" spans="1:10">
      <c r="A1288" s="225" t="s">
        <v>2432</v>
      </c>
      <c r="B1288" s="244"/>
      <c r="C1288" s="193"/>
      <c r="D1288" s="129"/>
      <c r="I1288" s="245">
        <v>2220404</v>
      </c>
      <c r="J1288" s="211" t="s">
        <v>2433</v>
      </c>
    </row>
    <row r="1289" s="211" customFormat="1" ht="19.5" customHeight="1" spans="1:10">
      <c r="A1289" s="225" t="s">
        <v>2434</v>
      </c>
      <c r="B1289" s="244"/>
      <c r="C1289" s="193"/>
      <c r="D1289" s="129"/>
      <c r="I1289" s="245">
        <v>2220499</v>
      </c>
      <c r="J1289" s="211" t="s">
        <v>2435</v>
      </c>
    </row>
    <row r="1290" s="211" customFormat="1" ht="19.5" customHeight="1" spans="1:10">
      <c r="A1290" s="225" t="s">
        <v>2436</v>
      </c>
      <c r="B1290" s="221"/>
      <c r="C1290" s="222">
        <f>SUM(C1291:C1301)</f>
        <v>0</v>
      </c>
      <c r="D1290" s="129"/>
      <c r="E1290" s="208">
        <f>B1290-C1290</f>
        <v>0</v>
      </c>
      <c r="I1290" s="245">
        <v>22205</v>
      </c>
      <c r="J1290" s="211" t="s">
        <v>2437</v>
      </c>
    </row>
    <row r="1291" s="211" customFormat="1" ht="19.5" customHeight="1" spans="1:10">
      <c r="A1291" s="225" t="s">
        <v>2438</v>
      </c>
      <c r="B1291" s="244"/>
      <c r="C1291" s="193"/>
      <c r="D1291" s="129"/>
      <c r="I1291" s="245">
        <v>2220501</v>
      </c>
      <c r="J1291" s="211" t="s">
        <v>2439</v>
      </c>
    </row>
    <row r="1292" s="211" customFormat="1" ht="19.5" customHeight="1" spans="1:10">
      <c r="A1292" s="225" t="s">
        <v>2440</v>
      </c>
      <c r="B1292" s="244"/>
      <c r="C1292" s="193"/>
      <c r="D1292" s="129"/>
      <c r="I1292" s="245">
        <v>2220502</v>
      </c>
      <c r="J1292" s="211" t="s">
        <v>2441</v>
      </c>
    </row>
    <row r="1293" s="211" customFormat="1" ht="19.5" customHeight="1" spans="1:10">
      <c r="A1293" s="225" t="s">
        <v>2442</v>
      </c>
      <c r="B1293" s="244"/>
      <c r="C1293" s="193"/>
      <c r="D1293" s="129"/>
      <c r="I1293" s="245">
        <v>2220503</v>
      </c>
      <c r="J1293" s="211" t="s">
        <v>2443</v>
      </c>
    </row>
    <row r="1294" s="211" customFormat="1" ht="19.5" customHeight="1" spans="1:10">
      <c r="A1294" s="225" t="s">
        <v>2444</v>
      </c>
      <c r="B1294" s="244"/>
      <c r="C1294" s="193"/>
      <c r="D1294" s="129"/>
      <c r="I1294" s="245">
        <v>2220504</v>
      </c>
      <c r="J1294" s="211" t="s">
        <v>2445</v>
      </c>
    </row>
    <row r="1295" s="211" customFormat="1" ht="19.5" customHeight="1" spans="1:10">
      <c r="A1295" s="225" t="s">
        <v>2446</v>
      </c>
      <c r="B1295" s="244"/>
      <c r="C1295" s="193"/>
      <c r="D1295" s="129"/>
      <c r="I1295" s="245">
        <v>2220505</v>
      </c>
      <c r="J1295" s="211" t="s">
        <v>2447</v>
      </c>
    </row>
    <row r="1296" s="211" customFormat="1" ht="19.5" customHeight="1" spans="1:10">
      <c r="A1296" s="225" t="s">
        <v>2448</v>
      </c>
      <c r="B1296" s="244"/>
      <c r="C1296" s="193"/>
      <c r="D1296" s="129"/>
      <c r="I1296" s="245">
        <v>2220506</v>
      </c>
      <c r="J1296" s="211" t="s">
        <v>2449</v>
      </c>
    </row>
    <row r="1297" s="211" customFormat="1" ht="19.5" customHeight="1" spans="1:10">
      <c r="A1297" s="225" t="s">
        <v>2450</v>
      </c>
      <c r="B1297" s="244"/>
      <c r="C1297" s="193"/>
      <c r="D1297" s="129"/>
      <c r="I1297" s="245">
        <v>2220507</v>
      </c>
      <c r="J1297" s="211" t="s">
        <v>2451</v>
      </c>
    </row>
    <row r="1298" s="211" customFormat="1" ht="19.5" customHeight="1" spans="1:10">
      <c r="A1298" s="225" t="s">
        <v>2452</v>
      </c>
      <c r="B1298" s="244"/>
      <c r="C1298" s="193"/>
      <c r="D1298" s="129"/>
      <c r="I1298" s="245">
        <v>2220508</v>
      </c>
      <c r="J1298" s="211" t="s">
        <v>2453</v>
      </c>
    </row>
    <row r="1299" s="211" customFormat="1" ht="19.5" customHeight="1" spans="1:10">
      <c r="A1299" s="225" t="s">
        <v>2454</v>
      </c>
      <c r="B1299" s="244"/>
      <c r="C1299" s="193"/>
      <c r="D1299" s="129"/>
      <c r="I1299" s="245">
        <v>2220509</v>
      </c>
      <c r="J1299" s="211" t="s">
        <v>2455</v>
      </c>
    </row>
    <row r="1300" s="211" customFormat="1" ht="19.5" customHeight="1" spans="1:10">
      <c r="A1300" s="225" t="s">
        <v>2456</v>
      </c>
      <c r="B1300" s="244"/>
      <c r="C1300" s="193"/>
      <c r="D1300" s="129"/>
      <c r="I1300" s="245">
        <v>2220510</v>
      </c>
      <c r="J1300" s="211" t="s">
        <v>2457</v>
      </c>
    </row>
    <row r="1301" s="211" customFormat="1" ht="19.5" customHeight="1" spans="1:10">
      <c r="A1301" s="225" t="s">
        <v>2458</v>
      </c>
      <c r="B1301" s="244"/>
      <c r="C1301" s="193"/>
      <c r="D1301" s="129"/>
      <c r="I1301" s="245">
        <v>2220599</v>
      </c>
      <c r="J1301" s="211" t="s">
        <v>2459</v>
      </c>
    </row>
    <row r="1302" s="211" customFormat="1" ht="19.5" customHeight="1" spans="1:10">
      <c r="A1302" s="225" t="s">
        <v>125</v>
      </c>
      <c r="B1302" s="247"/>
      <c r="C1302" s="248"/>
      <c r="D1302" s="129"/>
      <c r="E1302" s="211">
        <f>'附表1-2'!B25</f>
        <v>0</v>
      </c>
      <c r="F1302" s="208">
        <f>B1302-E1302</f>
        <v>0</v>
      </c>
      <c r="G1302" s="208"/>
      <c r="H1302" s="208">
        <f>C1302-G1302</f>
        <v>0</v>
      </c>
      <c r="I1302" s="245">
        <v>227</v>
      </c>
      <c r="J1302" s="211" t="s">
        <v>2460</v>
      </c>
    </row>
    <row r="1303" s="211" customFormat="1" ht="19.5" customHeight="1" spans="1:10">
      <c r="A1303" s="114" t="s">
        <v>126</v>
      </c>
      <c r="B1303" s="218">
        <v>6847</v>
      </c>
      <c r="C1303" s="219">
        <f>SUM(C1304:C1305)</f>
        <v>2046</v>
      </c>
      <c r="D1303" s="129">
        <f>ROUND(B1303/C1303*100,2)</f>
        <v>334.65</v>
      </c>
      <c r="E1303" s="211">
        <v>1300</v>
      </c>
      <c r="F1303" s="208">
        <f>B1303-E1303</f>
        <v>5547</v>
      </c>
      <c r="G1303" s="208">
        <v>2311</v>
      </c>
      <c r="H1303" s="208">
        <f>C1303-G1303</f>
        <v>-265</v>
      </c>
      <c r="I1303" s="245">
        <v>229</v>
      </c>
      <c r="J1303" s="211" t="s">
        <v>2461</v>
      </c>
    </row>
    <row r="1304" s="211" customFormat="1" ht="19.5" customHeight="1" spans="1:10">
      <c r="A1304" s="225" t="s">
        <v>2462</v>
      </c>
      <c r="B1304" s="244"/>
      <c r="C1304" s="193"/>
      <c r="D1304" s="129"/>
      <c r="I1304" s="245">
        <v>22902</v>
      </c>
      <c r="J1304" s="211" t="s">
        <v>2463</v>
      </c>
    </row>
    <row r="1305" s="211" customFormat="1" ht="19.5" customHeight="1" spans="1:10">
      <c r="A1305" s="225" t="s">
        <v>2464</v>
      </c>
      <c r="B1305" s="237">
        <v>6847</v>
      </c>
      <c r="C1305" s="198">
        <v>2046</v>
      </c>
      <c r="D1305" s="129">
        <f>ROUND(B1305/C1305*100,2)</f>
        <v>334.65</v>
      </c>
      <c r="I1305" s="245">
        <v>2299901</v>
      </c>
      <c r="J1305" s="211" t="s">
        <v>2461</v>
      </c>
    </row>
    <row r="1306" s="211" customFormat="1" ht="19.5" customHeight="1" spans="1:10">
      <c r="A1306" s="114" t="s">
        <v>127</v>
      </c>
      <c r="B1306" s="218">
        <v>1246</v>
      </c>
      <c r="C1306" s="219">
        <f>SUM(C1307)</f>
        <v>4887</v>
      </c>
      <c r="D1306" s="129">
        <f>ROUND(B1306/C1306*100,2)</f>
        <v>25.5</v>
      </c>
      <c r="E1306" s="211">
        <f>'附表1-2'!B27</f>
        <v>2050</v>
      </c>
      <c r="F1306" s="208">
        <f>B1306-E1306</f>
        <v>-804</v>
      </c>
      <c r="G1306" s="208"/>
      <c r="H1306" s="208">
        <f>C1306-G1306</f>
        <v>4887</v>
      </c>
      <c r="I1306" s="211">
        <v>232</v>
      </c>
      <c r="J1306" s="261" t="s">
        <v>2465</v>
      </c>
    </row>
    <row r="1307" s="211" customFormat="1" ht="19.5" customHeight="1" spans="1:10">
      <c r="A1307" s="225" t="s">
        <v>2466</v>
      </c>
      <c r="B1307" s="218">
        <v>1246</v>
      </c>
      <c r="C1307" s="222">
        <f>SUM(C1308:C1311)</f>
        <v>4887</v>
      </c>
      <c r="D1307" s="129">
        <f>ROUND(B1307/C1307*100,2)</f>
        <v>25.5</v>
      </c>
      <c r="E1307" s="208">
        <f>B1307-C1307</f>
        <v>-3641</v>
      </c>
      <c r="I1307" s="211">
        <v>23203</v>
      </c>
      <c r="J1307" s="261" t="s">
        <v>2467</v>
      </c>
    </row>
    <row r="1308" s="211" customFormat="1" ht="19.5" customHeight="1" spans="1:10">
      <c r="A1308" s="225" t="s">
        <v>2468</v>
      </c>
      <c r="B1308" s="218">
        <v>1246</v>
      </c>
      <c r="C1308" s="193">
        <v>4887</v>
      </c>
      <c r="D1308" s="129">
        <f>ROUND(B1308/C1308*100,2)</f>
        <v>25.5</v>
      </c>
      <c r="I1308" s="211">
        <v>2320301</v>
      </c>
      <c r="J1308" s="261" t="s">
        <v>2469</v>
      </c>
    </row>
    <row r="1309" s="211" customFormat="1" ht="19.5" customHeight="1" spans="1:10">
      <c r="A1309" s="225" t="s">
        <v>2470</v>
      </c>
      <c r="B1309" s="223"/>
      <c r="C1309" s="193"/>
      <c r="D1309" s="129"/>
      <c r="I1309" s="211">
        <v>2320302</v>
      </c>
      <c r="J1309" s="261" t="s">
        <v>2471</v>
      </c>
    </row>
    <row r="1310" s="211" customFormat="1" ht="19.5" customHeight="1" spans="1:10">
      <c r="A1310" s="225" t="s">
        <v>2472</v>
      </c>
      <c r="B1310" s="223"/>
      <c r="C1310" s="193"/>
      <c r="D1310" s="129"/>
      <c r="I1310" s="211">
        <v>2320303</v>
      </c>
      <c r="J1310" s="261" t="s">
        <v>2473</v>
      </c>
    </row>
    <row r="1311" s="211" customFormat="1" ht="19.5" customHeight="1" spans="1:10">
      <c r="A1311" s="225" t="s">
        <v>2474</v>
      </c>
      <c r="B1311" s="223"/>
      <c r="C1311" s="193"/>
      <c r="D1311" s="129"/>
      <c r="I1311" s="211">
        <v>2320304</v>
      </c>
      <c r="J1311" s="261" t="s">
        <v>2475</v>
      </c>
    </row>
    <row r="1312" s="211" customFormat="1" ht="19.5" customHeight="1" spans="1:10">
      <c r="A1312" s="114" t="s">
        <v>128</v>
      </c>
      <c r="B1312" s="218"/>
      <c r="C1312" s="219">
        <f>SUM(C1313)</f>
        <v>0</v>
      </c>
      <c r="D1312" s="129"/>
      <c r="I1312" s="211">
        <v>233</v>
      </c>
      <c r="J1312" s="261" t="s">
        <v>2476</v>
      </c>
    </row>
    <row r="1313" s="211" customFormat="1" ht="19.5" customHeight="1" spans="1:10">
      <c r="A1313" s="225" t="s">
        <v>2477</v>
      </c>
      <c r="B1313" s="223"/>
      <c r="C1313" s="193"/>
      <c r="D1313" s="129"/>
      <c r="I1313" s="211">
        <v>23303</v>
      </c>
      <c r="J1313" s="261" t="s">
        <v>2478</v>
      </c>
    </row>
    <row r="1314" s="211" customFormat="1" ht="19.5" customHeight="1" spans="1:4">
      <c r="A1314" s="225"/>
      <c r="B1314" s="203"/>
      <c r="C1314" s="193"/>
      <c r="D1314" s="129"/>
    </row>
    <row r="1315" s="211" customFormat="1" ht="19.5" customHeight="1" spans="1:4">
      <c r="A1315" s="225"/>
      <c r="B1315" s="203"/>
      <c r="C1315" s="193"/>
      <c r="D1315" s="129"/>
    </row>
    <row r="1316" s="211" customFormat="1" ht="19.5" customHeight="1" spans="1:4">
      <c r="A1316" s="249" t="s">
        <v>129</v>
      </c>
      <c r="B1316" s="250">
        <f>SUM(B5,B258,B261,B274,B393,B447,B503,B552,B668,B739,B811,B831,B962,B1026,B1100,B1127,B1142,B1152,B1231,B1249,B1306,B1312,B1303)</f>
        <v>96830</v>
      </c>
      <c r="C1316" s="250">
        <f>SUM(C5,C258,C261,C274,C393,C447,C503,C552,C668,C739,C811,C831,C962,C1026,C1100,C1127,C1142,C1152,C1231,C1249,C1306,C1312,C1303)</f>
        <v>92932</v>
      </c>
      <c r="D1316" s="129">
        <f>ROUND(B1316/C1316*100,2)</f>
        <v>104.19</v>
      </c>
    </row>
    <row r="1317" spans="1:4">
      <c r="A1317" s="251" t="s">
        <v>130</v>
      </c>
      <c r="B1317" s="252"/>
      <c r="C1317" s="24"/>
      <c r="D1317" s="24"/>
    </row>
    <row r="1318" spans="1:4">
      <c r="A1318" s="251" t="s">
        <v>131</v>
      </c>
      <c r="B1318" s="252">
        <f>B1319+B1323</f>
        <v>1000</v>
      </c>
      <c r="C1318" s="252">
        <f>C1319+C1323</f>
        <v>1000</v>
      </c>
      <c r="D1318" s="129">
        <f t="shared" ref="D1318:D1319" si="6">ROUND(B1318/C1318*100,2)</f>
        <v>100</v>
      </c>
    </row>
    <row r="1319" spans="1:4">
      <c r="A1319" s="253" t="s">
        <v>132</v>
      </c>
      <c r="B1319" s="252"/>
      <c r="C1319" s="252">
        <f>SUM(C1320:C1322)</f>
        <v>0</v>
      </c>
      <c r="D1319" s="129" t="e">
        <f t="shared" si="6"/>
        <v>#DIV/0!</v>
      </c>
    </row>
    <row r="1320" spans="1:4">
      <c r="A1320" s="253" t="s">
        <v>2479</v>
      </c>
      <c r="B1320" s="252"/>
      <c r="C1320" s="24"/>
      <c r="D1320" s="24"/>
    </row>
    <row r="1321" spans="1:4">
      <c r="A1321" s="254" t="s">
        <v>2480</v>
      </c>
      <c r="B1321" s="254"/>
      <c r="C1321" s="24">
        <v>0</v>
      </c>
      <c r="D1321" s="129" t="e">
        <f>ROUND(B1321/C1321*100,2)</f>
        <v>#DIV/0!</v>
      </c>
    </row>
    <row r="1322" spans="1:4">
      <c r="A1322" s="254" t="s">
        <v>2481</v>
      </c>
      <c r="B1322" s="252"/>
      <c r="C1322" s="24"/>
      <c r="D1322" s="24"/>
    </row>
    <row r="1323" spans="1:4">
      <c r="A1323" s="253" t="s">
        <v>136</v>
      </c>
      <c r="B1323" s="252">
        <v>1000</v>
      </c>
      <c r="C1323" s="255">
        <v>1000</v>
      </c>
      <c r="D1323" s="129">
        <f>ROUND(B1323/C1323*100,2)</f>
        <v>100</v>
      </c>
    </row>
    <row r="1324" spans="1:4">
      <c r="A1324" s="256" t="s">
        <v>137</v>
      </c>
      <c r="B1324" s="252"/>
      <c r="C1324" s="256"/>
      <c r="D1324" s="256"/>
    </row>
    <row r="1325" spans="1:4">
      <c r="A1325" s="254" t="s">
        <v>138</v>
      </c>
      <c r="B1325" s="252"/>
      <c r="C1325" s="256"/>
      <c r="D1325" s="256"/>
    </row>
    <row r="1326" spans="1:4">
      <c r="A1326" s="257" t="s">
        <v>139</v>
      </c>
      <c r="B1326" s="252"/>
      <c r="C1326" s="256"/>
      <c r="D1326" s="256"/>
    </row>
    <row r="1327" spans="1:4">
      <c r="A1327" s="258" t="s">
        <v>140</v>
      </c>
      <c r="B1327" s="252"/>
      <c r="C1327" s="256"/>
      <c r="D1327" s="256"/>
    </row>
    <row r="1328" spans="1:4">
      <c r="A1328" s="258" t="s">
        <v>141</v>
      </c>
      <c r="B1328" s="252"/>
      <c r="C1328" s="256"/>
      <c r="D1328" s="256"/>
    </row>
    <row r="1329" spans="1:4">
      <c r="A1329" s="258" t="s">
        <v>142</v>
      </c>
      <c r="B1329" s="252"/>
      <c r="C1329" s="256"/>
      <c r="D1329" s="256"/>
    </row>
    <row r="1330" spans="1:4">
      <c r="A1330" s="259" t="s">
        <v>143</v>
      </c>
      <c r="B1330" s="252"/>
      <c r="C1330" s="256"/>
      <c r="D1330" s="256"/>
    </row>
    <row r="1331" spans="1:5">
      <c r="A1331" s="252" t="s">
        <v>144</v>
      </c>
      <c r="B1331" s="252"/>
      <c r="C1331" s="256"/>
      <c r="D1331" s="256"/>
      <c r="E1331" s="15"/>
    </row>
    <row r="1332" spans="1:4">
      <c r="A1332" s="249" t="s">
        <v>145</v>
      </c>
      <c r="B1332" s="260">
        <f>B1323+B1316+B1319</f>
        <v>97830</v>
      </c>
      <c r="C1332" s="260">
        <f>C1323+C1316+C1319</f>
        <v>93932</v>
      </c>
      <c r="D1332" s="40">
        <f>ROUND(B1332/C1332*100,2)</f>
        <v>104.15</v>
      </c>
    </row>
    <row r="1334" ht="80.45" customHeight="1" spans="1:4">
      <c r="A1334" s="137" t="s">
        <v>2482</v>
      </c>
      <c r="B1334" s="137"/>
      <c r="C1334" s="137"/>
      <c r="D1334" s="137"/>
    </row>
  </sheetData>
  <autoFilter ref="A4:AT1332">
    <extLst/>
  </autoFilter>
  <mergeCells count="2">
    <mergeCell ref="A2:D2"/>
    <mergeCell ref="A1334:D1334"/>
  </mergeCells>
  <printOptions horizontalCentered="1"/>
  <pageMargins left="0.393055555555556" right="0.393055555555556" top="0.393055555555556" bottom="0.393055555555556" header="0.314583333333333" footer="0.31458333333333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topLeftCell="B85" workbookViewId="0">
      <selection activeCell="G24" sqref="G24"/>
    </sheetView>
  </sheetViews>
  <sheetFormatPr defaultColWidth="9" defaultRowHeight="14.25" outlineLevelCol="7"/>
  <cols>
    <col min="1" max="1" width="12.875" style="191" customWidth="1"/>
    <col min="2" max="2" width="31.125" customWidth="1"/>
    <col min="3" max="3" width="8.25" customWidth="1"/>
    <col min="4" max="4" width="11.875" customWidth="1"/>
    <col min="5" max="5" width="9.25" customWidth="1"/>
    <col min="7" max="7" width="122.625" customWidth="1"/>
  </cols>
  <sheetData>
    <row r="1" spans="1:6">
      <c r="A1" s="19" t="s">
        <v>2483</v>
      </c>
      <c r="B1" s="19" t="s">
        <v>104</v>
      </c>
      <c r="C1" s="19">
        <v>2018</v>
      </c>
      <c r="D1" s="20">
        <v>2017</v>
      </c>
      <c r="E1" s="20" t="s">
        <v>2484</v>
      </c>
      <c r="F1" s="20" t="s">
        <v>2485</v>
      </c>
    </row>
    <row r="2" spans="1:7">
      <c r="A2" s="192">
        <v>20101</v>
      </c>
      <c r="B2" s="193" t="s">
        <v>155</v>
      </c>
      <c r="C2" s="194">
        <v>317</v>
      </c>
      <c r="D2" s="194">
        <v>295</v>
      </c>
      <c r="E2" s="194">
        <f>C2-D2</f>
        <v>22</v>
      </c>
      <c r="F2" s="129">
        <f>ROUND(E2/D2*100,2)</f>
        <v>7.46</v>
      </c>
      <c r="G2" t="str">
        <f>A2&amp;B2&amp;C2&amp;"万元，较2017年预算数增加"&amp;E2&amp;"万元，增长"&amp;F2&amp;"%。主要原因是人员增加，工资福利及公用经费等支出增加。"</f>
        <v>20101人大事务317万元，较2017年预算数增加22万元，增长7.46%。主要原因是人员增加，工资福利及公用经费等支出增加。</v>
      </c>
    </row>
    <row r="3" spans="1:7">
      <c r="A3" s="192">
        <v>20102</v>
      </c>
      <c r="B3" s="193" t="s">
        <v>179</v>
      </c>
      <c r="C3" s="194">
        <v>243</v>
      </c>
      <c r="D3" s="194">
        <v>228</v>
      </c>
      <c r="E3" s="194">
        <f t="shared" ref="E3:E42" si="0">C3-D3</f>
        <v>15</v>
      </c>
      <c r="F3" s="129">
        <f t="shared" ref="F3:F65" si="1">ROUND(E3/D3*100,2)</f>
        <v>6.58</v>
      </c>
      <c r="G3" t="str">
        <f t="shared" ref="G3:G13" si="2">A3&amp;B3&amp;C3&amp;"万元，较2017年预算数增加"&amp;E3&amp;"万元，增长"&amp;F3&amp;"%。主要原因是人员增加，工资福利及公用经费等支出增加。"</f>
        <v>20102政协事务243万元，较2017年预算数增加15万元，增长6.58%。主要原因是人员增加，工资福利及公用经费等支出增加。</v>
      </c>
    </row>
    <row r="4" spans="1:7">
      <c r="A4" s="192">
        <v>20103</v>
      </c>
      <c r="B4" s="195" t="s">
        <v>197</v>
      </c>
      <c r="C4" s="194">
        <v>1049</v>
      </c>
      <c r="D4" s="194">
        <v>929</v>
      </c>
      <c r="E4" s="194">
        <f t="shared" si="0"/>
        <v>120</v>
      </c>
      <c r="F4" s="129">
        <f t="shared" si="1"/>
        <v>12.92</v>
      </c>
      <c r="G4" t="str">
        <f t="shared" si="2"/>
        <v>20103政府办公厅（室）及相关机构事务1049万元，较2017年预算数增加120万元，增长12.92%。主要原因是人员增加，工资福利及公用经费等支出增加。</v>
      </c>
    </row>
    <row r="5" spans="1:7">
      <c r="A5" s="192">
        <v>20104</v>
      </c>
      <c r="B5" s="193" t="s">
        <v>225</v>
      </c>
      <c r="C5" s="194">
        <v>261</v>
      </c>
      <c r="D5" s="194">
        <v>213</v>
      </c>
      <c r="E5" s="194">
        <f t="shared" si="0"/>
        <v>48</v>
      </c>
      <c r="F5" s="129">
        <f t="shared" si="1"/>
        <v>22.54</v>
      </c>
      <c r="G5" t="str">
        <f t="shared" si="2"/>
        <v>20104发展与改革事务261万元，较2017年预算数增加48万元，增长22.54%。主要原因是人员增加，工资福利及公用经费等支出增加。</v>
      </c>
    </row>
    <row r="6" spans="1:7">
      <c r="A6" s="192">
        <v>20105</v>
      </c>
      <c r="B6" s="193" t="s">
        <v>245</v>
      </c>
      <c r="C6" s="194">
        <v>249</v>
      </c>
      <c r="D6" s="194">
        <v>240</v>
      </c>
      <c r="E6" s="194">
        <f t="shared" si="0"/>
        <v>9</v>
      </c>
      <c r="F6" s="129">
        <f t="shared" si="1"/>
        <v>3.75</v>
      </c>
      <c r="G6" t="str">
        <f t="shared" si="2"/>
        <v>20105统计信息事务249万元，较2017年预算数增加9万元，增长3.75%。主要原因是人员增加，工资福利及公用经费等支出增加。</v>
      </c>
    </row>
    <row r="7" spans="1:8">
      <c r="A7" s="192">
        <v>20106</v>
      </c>
      <c r="B7" s="193" t="s">
        <v>263</v>
      </c>
      <c r="C7" s="194">
        <v>632</v>
      </c>
      <c r="D7" s="194">
        <v>390</v>
      </c>
      <c r="E7" s="194">
        <f t="shared" si="0"/>
        <v>242</v>
      </c>
      <c r="F7" s="129">
        <f t="shared" si="1"/>
        <v>62.05</v>
      </c>
      <c r="G7" t="str">
        <f>A7&amp;B7&amp;C7&amp;"万元，较2017年预算数增加"&amp;E7&amp;"万元，增长"&amp;F7&amp;"%。主要原因是人员增加，工资福利及公用经费等支出增加。专项增加投资评审经费100万元、金财工程专项20万、部门预算系统及指标管理系统改革专项20万、公务卡改革等大平台系统建设50万元、非税收入系统等改革经费10万元。"</f>
        <v>20106财政事务632万元，较2017年预算数增加242万元，增长62.05%。主要原因是人员增加，工资福利及公用经费等支出增加。专项增加投资评审经费100万元、金财工程专项20万、部门预算系统及指标管理系统改革专项20万、公务卡改革等大平台系统建设50万元、非税收入系统等改革经费10万元。</v>
      </c>
      <c r="H7" s="196" t="s">
        <v>2486</v>
      </c>
    </row>
    <row r="8" spans="1:8">
      <c r="A8" s="192">
        <v>20107</v>
      </c>
      <c r="B8" s="193" t="s">
        <v>281</v>
      </c>
      <c r="C8" s="194">
        <v>810</v>
      </c>
      <c r="D8" s="194">
        <v>460</v>
      </c>
      <c r="E8" s="194">
        <f t="shared" si="0"/>
        <v>350</v>
      </c>
      <c r="F8" s="129">
        <f t="shared" si="1"/>
        <v>76.09</v>
      </c>
      <c r="G8" t="str">
        <f>A8&amp;B8&amp;C8&amp;"万元，较2017年预算数增加"&amp;E8&amp;"万元，增长"&amp;F8&amp;"%。主要原因是收入征管经费、代征手续费、收入考核奖励工作经费等增加350万元。"</f>
        <v>20107税收事务810万元，较2017年预算数增加350万元，增长76.09%。主要原因是收入征管经费、代征手续费、收入考核奖励工作经费等增加350万元。</v>
      </c>
      <c r="H8" s="15" t="s">
        <v>2487</v>
      </c>
    </row>
    <row r="9" s="190" customFormat="1" spans="1:7">
      <c r="A9" s="197">
        <v>20108</v>
      </c>
      <c r="B9" s="198" t="s">
        <v>300</v>
      </c>
      <c r="C9" s="199">
        <v>289</v>
      </c>
      <c r="D9" s="199">
        <v>264</v>
      </c>
      <c r="E9" s="199">
        <f t="shared" si="0"/>
        <v>25</v>
      </c>
      <c r="F9" s="200">
        <f t="shared" si="1"/>
        <v>9.47</v>
      </c>
      <c r="G9" s="190" t="str">
        <f>A9&amp;B9&amp;C9&amp;"万元，较2017年预算数增加"&amp;E9&amp;"万元，增加"&amp;F9&amp;"%。主要原因是人员增加，工资福利及公用经费等支出增加。省2017年提前下达资金18万元。"</f>
        <v>20108审计事务289万元，较2017年预算数增加25万元，增加9.47%。主要原因是人员增加，工资福利及公用经费等支出增加。省2017年提前下达资金18万元。</v>
      </c>
    </row>
    <row r="10" spans="1:8">
      <c r="A10" s="192">
        <v>20111</v>
      </c>
      <c r="B10" s="193" t="s">
        <v>354</v>
      </c>
      <c r="C10" s="194">
        <v>492</v>
      </c>
      <c r="D10" s="194">
        <v>327</v>
      </c>
      <c r="E10" s="194">
        <f t="shared" si="0"/>
        <v>165</v>
      </c>
      <c r="F10" s="129">
        <f t="shared" si="1"/>
        <v>50.46</v>
      </c>
      <c r="G10" t="str">
        <f>A10&amp;B10&amp;C10&amp;"万元，较2017年预算数增加"&amp;E10&amp;"万元，增长"&amp;F10&amp;"%。主要原因是人员增加，工资福利及公用经费等支出增加。新增监察委员会经费60万元。新增单位巡察办，人员经费及公用经费新增共计35.8万元，新增巡查工作经费60万元。"</f>
        <v>20111纪检监察事务492万元，较2017年预算数增加165万元，增长50.46%。主要原因是人员增加，工资福利及公用经费等支出增加。新增监察委员会经费60万元。新增单位巡察办，人员经费及公用经费新增共计35.8万元，新增巡查工作经费60万元。</v>
      </c>
      <c r="H10" s="15" t="s">
        <v>2488</v>
      </c>
    </row>
    <row r="11" spans="1:7">
      <c r="A11" s="192">
        <v>20113</v>
      </c>
      <c r="B11" s="193" t="s">
        <v>368</v>
      </c>
      <c r="C11" s="194">
        <v>357</v>
      </c>
      <c r="D11" s="194">
        <v>329</v>
      </c>
      <c r="E11" s="194">
        <f t="shared" si="0"/>
        <v>28</v>
      </c>
      <c r="F11" s="129">
        <f t="shared" si="1"/>
        <v>8.51</v>
      </c>
      <c r="G11" t="str">
        <f t="shared" si="2"/>
        <v>20113商贸事务357万元，较2017年预算数增加28万元，增长8.51%。主要原因是人员增加，工资福利及公用经费等支出增加。</v>
      </c>
    </row>
    <row r="12" spans="1:7">
      <c r="A12" s="192">
        <v>20115</v>
      </c>
      <c r="B12" s="193" t="s">
        <v>408</v>
      </c>
      <c r="C12" s="194">
        <v>794</v>
      </c>
      <c r="D12" s="194">
        <v>714</v>
      </c>
      <c r="E12" s="194">
        <f t="shared" si="0"/>
        <v>80</v>
      </c>
      <c r="F12" s="129">
        <f t="shared" si="1"/>
        <v>11.2</v>
      </c>
      <c r="G12" t="str">
        <f t="shared" si="2"/>
        <v>20115工商行政管理事务794万元，较2017年预算数增加80万元，增长11.2%。主要原因是人员增加，工资福利及公用经费等支出增加。</v>
      </c>
    </row>
    <row r="13" spans="1:7">
      <c r="A13" s="192">
        <v>20117</v>
      </c>
      <c r="B13" s="193" t="s">
        <v>423</v>
      </c>
      <c r="C13" s="194">
        <v>113</v>
      </c>
      <c r="D13" s="194">
        <v>100</v>
      </c>
      <c r="E13" s="194">
        <f t="shared" si="0"/>
        <v>13</v>
      </c>
      <c r="F13" s="129">
        <f t="shared" si="1"/>
        <v>13</v>
      </c>
      <c r="G13" t="str">
        <f t="shared" si="2"/>
        <v>20117质量技术监督与检验检疫事务113万元，较2017年预算数增加13万元，增长13%。主要原因是人员增加，工资福利及公用经费等支出增加。</v>
      </c>
    </row>
    <row r="14" spans="1:7">
      <c r="A14" s="192">
        <v>20123</v>
      </c>
      <c r="B14" s="193" t="s">
        <v>444</v>
      </c>
      <c r="C14" s="194">
        <v>1</v>
      </c>
      <c r="D14" s="194">
        <v>1</v>
      </c>
      <c r="E14" s="194">
        <f t="shared" si="0"/>
        <v>0</v>
      </c>
      <c r="F14" s="129">
        <f t="shared" si="1"/>
        <v>0</v>
      </c>
      <c r="G14" s="201" t="str">
        <f>A14&amp;B14&amp;C14&amp;"万元，与2017年预算数一致。"</f>
        <v>20123民族事务1万元，与2017年预算数一致。</v>
      </c>
    </row>
    <row r="15" spans="1:8">
      <c r="A15" s="192">
        <v>20126</v>
      </c>
      <c r="B15" s="193" t="s">
        <v>478</v>
      </c>
      <c r="C15" s="194">
        <v>114</v>
      </c>
      <c r="D15" s="194">
        <v>94</v>
      </c>
      <c r="E15" s="194">
        <f t="shared" si="0"/>
        <v>20</v>
      </c>
      <c r="F15" s="129">
        <f t="shared" si="1"/>
        <v>21.28</v>
      </c>
      <c r="G15" t="str">
        <f>A15&amp;B15&amp;C15&amp;"万元，较2017年预算数增加"&amp;E15&amp;"万元，增长"&amp;F15&amp;"%。主要原因是人员增加，工资福利及公用经费等支出增加。专项增加档案卷宗保管费增加12000卷共计2.4万元。"</f>
        <v>20126档案事务114万元，较2017年预算数增加20万元，增长21.28%。主要原因是人员增加，工资福利及公用经费等支出增加。专项增加档案卷宗保管费增加12000卷共计2.4万元。</v>
      </c>
      <c r="H15" s="15" t="s">
        <v>2489</v>
      </c>
    </row>
    <row r="16" spans="1:7">
      <c r="A16" s="192">
        <v>20128</v>
      </c>
      <c r="B16" s="193" t="s">
        <v>487</v>
      </c>
      <c r="C16" s="194">
        <v>31</v>
      </c>
      <c r="D16" s="194">
        <v>27</v>
      </c>
      <c r="E16" s="194">
        <f t="shared" si="0"/>
        <v>4</v>
      </c>
      <c r="F16" s="129">
        <f t="shared" si="1"/>
        <v>14.81</v>
      </c>
      <c r="G16" t="str">
        <f t="shared" ref="G16" si="3">A16&amp;B16&amp;C16&amp;"万元，较2017年预算数增加"&amp;E16&amp;"万元，增长"&amp;F16&amp;"%。主要原因是人员增加，工资福利及公用经费等支出增加。"</f>
        <v>20128民主党派及工商联事务31万元，较2017年预算数增加4万元，增长14.81%。主要原因是人员增加，工资福利及公用经费等支出增加。</v>
      </c>
    </row>
    <row r="17" spans="1:7">
      <c r="A17" s="192">
        <v>20129</v>
      </c>
      <c r="B17" s="193" t="s">
        <v>496</v>
      </c>
      <c r="C17" s="194">
        <v>413</v>
      </c>
      <c r="D17" s="194">
        <v>375</v>
      </c>
      <c r="E17" s="194">
        <f t="shared" si="0"/>
        <v>38</v>
      </c>
      <c r="F17" s="129">
        <f t="shared" si="1"/>
        <v>10.13</v>
      </c>
      <c r="G17" s="202" t="str">
        <f>A17&amp;B17&amp;C17&amp;"万元，较2017年预算数增加"&amp;E17&amp;"万元，增加"&amp;F17&amp;"%。主要原因是人员增加，工资福利及公用经费等支出增加。"</f>
        <v>20129群众团体事务413万元，较2017年预算数增加38万元，增加10.13%。主要原因是人员增加，工资福利及公用经费等支出增加。</v>
      </c>
    </row>
    <row r="18" spans="1:8">
      <c r="A18" s="192">
        <v>20131</v>
      </c>
      <c r="B18" s="193" t="s">
        <v>512</v>
      </c>
      <c r="C18" s="194">
        <v>426</v>
      </c>
      <c r="D18" s="194">
        <v>327</v>
      </c>
      <c r="E18" s="194">
        <f t="shared" si="0"/>
        <v>99</v>
      </c>
      <c r="F18" s="129">
        <f t="shared" si="1"/>
        <v>30.28</v>
      </c>
      <c r="G18" t="str">
        <f>A18&amp;B18&amp;C18&amp;"万元，较2017年预算数增加"&amp;E18&amp;"万元，增长"&amp;F18&amp;"%。主要原因是人员增加，工资福利及公用经费等支出增加，专项增加政务内网机要经费11万元。"</f>
        <v>20131党委办公厅（室）及相关机构事务426万元，较2017年预算数增加99万元，增长30.28%。主要原因是人员增加，工资福利及公用经费等支出增加，专项增加政务内网机要经费11万元。</v>
      </c>
      <c r="H18" s="15" t="s">
        <v>2490</v>
      </c>
    </row>
    <row r="19" spans="1:8">
      <c r="A19" s="192">
        <v>20132</v>
      </c>
      <c r="B19" s="193" t="s">
        <v>524</v>
      </c>
      <c r="C19" s="194">
        <v>219</v>
      </c>
      <c r="D19" s="194">
        <v>97</v>
      </c>
      <c r="E19" s="194">
        <f t="shared" si="0"/>
        <v>122</v>
      </c>
      <c r="F19" s="129">
        <f t="shared" si="1"/>
        <v>125.77</v>
      </c>
      <c r="G19" t="str">
        <f>A19&amp;B19&amp;C19&amp;"万元，较2017年预算数增加"&amp;E19&amp;"万元，增长"&amp;F19&amp;"%。主要原因是人员增加，工资福利及公用经费等支出增加。专项增加党建经费100万"</f>
        <v>20132组织事务219万元，较2017年预算数增加122万元，增长125.77%。主要原因是人员增加，工资福利及公用经费等支出增加。专项增加党建经费100万</v>
      </c>
      <c r="H19" s="15"/>
    </row>
    <row r="20" spans="1:7">
      <c r="A20" s="192">
        <v>20133</v>
      </c>
      <c r="B20" s="193" t="s">
        <v>532</v>
      </c>
      <c r="C20" s="194">
        <v>155</v>
      </c>
      <c r="D20" s="194">
        <v>121</v>
      </c>
      <c r="E20" s="194">
        <f t="shared" si="0"/>
        <v>34</v>
      </c>
      <c r="F20" s="129">
        <f t="shared" si="1"/>
        <v>28.1</v>
      </c>
      <c r="G20" t="str">
        <f t="shared" ref="G20:G24" si="4">A20&amp;B20&amp;C20&amp;"万元，较2017年预算数增加"&amp;E20&amp;"万元，增长"&amp;F20&amp;"%。主要原因是人员增加，工资福利及公用经费等支出增加。"</f>
        <v>20133宣传事务155万元，较2017年预算数增加34万元，增长28.1%。主要原因是人员增加，工资福利及公用经费等支出增加。</v>
      </c>
    </row>
    <row r="21" spans="1:8">
      <c r="A21" s="192">
        <v>20134</v>
      </c>
      <c r="B21" s="193" t="s">
        <v>540</v>
      </c>
      <c r="C21" s="194">
        <v>103</v>
      </c>
      <c r="D21" s="194">
        <v>75</v>
      </c>
      <c r="E21" s="194">
        <f t="shared" si="0"/>
        <v>28</v>
      </c>
      <c r="F21" s="129">
        <f t="shared" si="1"/>
        <v>37.33</v>
      </c>
      <c r="G21" t="str">
        <f>A21&amp;B21&amp;C21&amp;"万元，较2017年预算数增加"&amp;E21&amp;"万元，增长"&amp;F21&amp;"%。主要原因是人员增加，工资福利及公用经费等支出增加。专项增加专项管理工作经费7万元(政府批示）"</f>
        <v>20134统战事务103万元，较2017年预算数增加28万元，增长37.33%。主要原因是人员增加，工资福利及公用经费等支出增加。专项增加专项管理工作经费7万元(政府批示）</v>
      </c>
      <c r="H21" s="15"/>
    </row>
    <row r="22" spans="1:7">
      <c r="A22" s="192">
        <v>20136</v>
      </c>
      <c r="B22" s="193" t="s">
        <v>556</v>
      </c>
      <c r="C22" s="194">
        <v>108</v>
      </c>
      <c r="D22" s="194">
        <v>88</v>
      </c>
      <c r="E22" s="194">
        <f t="shared" si="0"/>
        <v>20</v>
      </c>
      <c r="F22" s="129">
        <f t="shared" si="1"/>
        <v>22.73</v>
      </c>
      <c r="G22" t="str">
        <f t="shared" si="4"/>
        <v>20136其他共产党事务支出108万元，较2017年预算数增加20万元，增长22.73%。主要原因是人员增加，工资福利及公用经费等支出增加。</v>
      </c>
    </row>
    <row r="23" spans="1:8">
      <c r="A23" s="192">
        <v>20199</v>
      </c>
      <c r="B23" s="193" t="s">
        <v>566</v>
      </c>
      <c r="C23" s="194">
        <v>3453</v>
      </c>
      <c r="D23" s="194">
        <v>2775</v>
      </c>
      <c r="E23" s="194">
        <f t="shared" si="0"/>
        <v>678</v>
      </c>
      <c r="F23" s="129">
        <f t="shared" si="1"/>
        <v>24.43</v>
      </c>
      <c r="G23" t="str">
        <f>A23&amp;B23&amp;C23&amp;"万元，较2017年预算数增加"&amp;E23&amp;"万元，增长"&amp;F23&amp;"%。主要原因是新增支平台公务用车费用350万元（含总额5%）、政府职工食堂补助20.4万元、人才专项增加450万元、党建经费增加85万、行政专项增加55万元，交通费减少70万元。。"</f>
        <v>20199其他一般公共服务支出3453万元，较2017年预算数增加678万元，增长24.43%。主要原因是新增支平台公务用车费用350万元（含总额5%）、政府职工食堂补助20.4万元、人才专项增加450万元、党建经费增加85万、行政专项增加55万元，交通费减少70万元。。</v>
      </c>
      <c r="H23" s="15" t="s">
        <v>2491</v>
      </c>
    </row>
    <row r="24" spans="1:7">
      <c r="A24" s="192">
        <v>20301</v>
      </c>
      <c r="B24" s="195" t="s">
        <v>578</v>
      </c>
      <c r="C24" s="194">
        <v>150</v>
      </c>
      <c r="D24" s="194">
        <v>93</v>
      </c>
      <c r="E24" s="194">
        <f t="shared" si="0"/>
        <v>57</v>
      </c>
      <c r="F24" s="129">
        <f t="shared" si="1"/>
        <v>61.29</v>
      </c>
      <c r="G24" t="str">
        <f t="shared" si="4"/>
        <v>20301现役部队150万元，较2017年预算数增加57万元，增长61.29%。主要原因是人员增加，工资福利及公用经费等支出增加。</v>
      </c>
    </row>
    <row r="25" spans="1:7">
      <c r="A25" s="192">
        <v>20306</v>
      </c>
      <c r="B25" s="198" t="s">
        <v>581</v>
      </c>
      <c r="C25" s="199">
        <v>109</v>
      </c>
      <c r="D25" s="199">
        <v>144</v>
      </c>
      <c r="E25" s="199">
        <f t="shared" si="0"/>
        <v>-35</v>
      </c>
      <c r="F25" s="200">
        <f t="shared" si="1"/>
        <v>-24.31</v>
      </c>
      <c r="G25" s="202" t="str">
        <f>A25&amp;B25&amp;C25&amp;"万元，较2017年预算数减少"&amp;E25&amp;"万元，减少"&amp;F25&amp;"%。主要原因是专项经费减少。"</f>
        <v>20306国防动员109万元，较2017年预算数减少-35万元，减少-24.31%。主要原因是专项经费减少。</v>
      </c>
    </row>
    <row r="26" spans="1:7">
      <c r="A26" s="192">
        <v>20401</v>
      </c>
      <c r="B26" s="193" t="s">
        <v>602</v>
      </c>
      <c r="C26" s="194">
        <v>687</v>
      </c>
      <c r="D26" s="194">
        <v>687</v>
      </c>
      <c r="E26" s="194">
        <f t="shared" si="0"/>
        <v>0</v>
      </c>
      <c r="F26" s="129">
        <f t="shared" si="1"/>
        <v>0</v>
      </c>
      <c r="G26" s="202" t="str">
        <f>A26&amp;B26&amp;C26&amp;"万元，与2017年预算数一致。"</f>
        <v>20401武装警察687万元，与2017年预算数一致。</v>
      </c>
    </row>
    <row r="27" spans="1:8">
      <c r="A27" s="192">
        <v>20402</v>
      </c>
      <c r="B27" s="193" t="s">
        <v>622</v>
      </c>
      <c r="C27" s="194">
        <v>2591</v>
      </c>
      <c r="D27" s="194">
        <v>2267</v>
      </c>
      <c r="E27" s="194">
        <f t="shared" si="0"/>
        <v>324</v>
      </c>
      <c r="F27" s="129">
        <f t="shared" si="1"/>
        <v>14.29</v>
      </c>
      <c r="G27" t="str">
        <f>A27&amp;B27&amp;C27&amp;"万元，较2017年预算数增加"&amp;E27&amp;"万元，增长"&amp;F27&amp;"%。主要原因是人员增加，工资福利及公用经费等支出增加。公安一次性奖金增加7.09万元，乡镇补贴减少1.44万元。公用经费增加3.44万（1.9万*2人-0.18万*2人）。增加治安巡逻大队人员经费30人90万元、禁毒工作经费45万元（县委会议【2016】48号）、二维码日常管理经费6万元（政府批示件）。"</f>
        <v>20402公安2591万元，较2017年预算数增加324万元，增长14.29%。主要原因是人员增加，工资福利及公用经费等支出增加。公安一次性奖金增加7.09万元，乡镇补贴减少1.44万元。公用经费增加3.44万（1.9万*2人-0.18万*2人）。增加治安巡逻大队人员经费30人90万元、禁毒工作经费45万元（县委会议【2016】48号）、二维码日常管理经费6万元（政府批示件）。</v>
      </c>
      <c r="H27" s="15"/>
    </row>
    <row r="28" spans="1:8">
      <c r="A28" s="192">
        <v>20406</v>
      </c>
      <c r="B28" s="193" t="s">
        <v>705</v>
      </c>
      <c r="C28" s="194">
        <v>598</v>
      </c>
      <c r="D28" s="194">
        <v>510</v>
      </c>
      <c r="E28" s="194">
        <f t="shared" si="0"/>
        <v>88</v>
      </c>
      <c r="F28" s="129">
        <f t="shared" si="1"/>
        <v>17.25</v>
      </c>
      <c r="G28" t="str">
        <f>A28&amp;B28&amp;C28&amp;"万元，较2017年预算数增加"&amp;E28&amp;"万元，增长"&amp;F28&amp;"%。主要原因是人员增加，工资福利及公用经费等支出增加。新增专项为普法经费5.8万元（县委会议【2016】48号）（11.6万人*0.5元）"</f>
        <v>20406司法598万元，较2017年预算数增加88万元，增长17.25%。主要原因是人员增加，工资福利及公用经费等支出增加。新增专项为普法经费5.8万元（县委会议【2016】48号）（11.6万人*0.5元）</v>
      </c>
      <c r="H28" s="15"/>
    </row>
    <row r="29" spans="1:7">
      <c r="A29" s="192">
        <v>20408</v>
      </c>
      <c r="B29" s="193" t="s">
        <v>743</v>
      </c>
      <c r="C29" s="194">
        <v>5</v>
      </c>
      <c r="D29" s="194">
        <v>5</v>
      </c>
      <c r="E29" s="194">
        <f t="shared" si="0"/>
        <v>0</v>
      </c>
      <c r="F29" s="129">
        <f t="shared" si="1"/>
        <v>0</v>
      </c>
      <c r="G29" s="201" t="str">
        <f t="shared" ref="G29:G31" si="5">A29&amp;B29&amp;C29&amp;"万元，与2017年预算数一致。"</f>
        <v>20408强制隔离戒毒5万元，与2017年预算数一致。</v>
      </c>
    </row>
    <row r="30" spans="1:7">
      <c r="A30" s="192">
        <v>20409</v>
      </c>
      <c r="B30" s="193" t="s">
        <v>757</v>
      </c>
      <c r="C30" s="194">
        <v>1</v>
      </c>
      <c r="D30" s="194">
        <v>1</v>
      </c>
      <c r="E30" s="194">
        <f t="shared" si="0"/>
        <v>0</v>
      </c>
      <c r="F30" s="129">
        <f t="shared" si="1"/>
        <v>0</v>
      </c>
      <c r="G30" s="201" t="str">
        <f t="shared" si="5"/>
        <v>20409国家保密1万元，与2017年预算数一致。</v>
      </c>
    </row>
    <row r="31" spans="1:7">
      <c r="A31" s="192">
        <v>2049901</v>
      </c>
      <c r="B31" s="193" t="s">
        <v>799</v>
      </c>
      <c r="C31" s="203">
        <v>1000</v>
      </c>
      <c r="D31" s="203">
        <v>10</v>
      </c>
      <c r="E31" s="194">
        <f t="shared" si="0"/>
        <v>990</v>
      </c>
      <c r="F31" s="129">
        <f t="shared" si="1"/>
        <v>9900</v>
      </c>
      <c r="G31" s="202" t="str">
        <f t="shared" si="5"/>
        <v>2049901其他公共安全支出1000万元，与2017年预算数一致。</v>
      </c>
    </row>
    <row r="32" spans="1:8">
      <c r="A32" s="192">
        <v>20501</v>
      </c>
      <c r="B32" s="193" t="s">
        <v>802</v>
      </c>
      <c r="C32" s="194">
        <v>719</v>
      </c>
      <c r="D32" s="194">
        <v>240</v>
      </c>
      <c r="E32" s="194">
        <f t="shared" si="0"/>
        <v>479</v>
      </c>
      <c r="F32" s="129">
        <f t="shared" si="1"/>
        <v>199.58</v>
      </c>
      <c r="G32" t="str">
        <f>A32&amp;B32&amp;C32&amp;"万元，较2017年预算数增加"&amp;E32&amp;"万元，增长"&amp;F32&amp;"%。主要原因是人员增加，工资福利及公用经费等支出增加。同时生均公用经费标准为按中学生人均950元县级配套20%扣除税改补助30元计160元/人（下同）+寄宿生人数*400元/人。"</f>
        <v>20501教育管理事务719万元，较2017年预算数增加479万元，增长199.58%。主要原因是人员增加，工资福利及公用经费等支出增加。同时生均公用经费标准为按中学生人均950元县级配套20%扣除税改补助30元计160元/人（下同）+寄宿生人数*400元/人。</v>
      </c>
      <c r="H32" s="15"/>
    </row>
    <row r="33" spans="1:7">
      <c r="A33" s="192">
        <v>20502</v>
      </c>
      <c r="B33" s="193" t="s">
        <v>809</v>
      </c>
      <c r="C33" s="194">
        <v>13133</v>
      </c>
      <c r="D33" s="194">
        <v>12994</v>
      </c>
      <c r="E33" s="194">
        <f t="shared" si="0"/>
        <v>139</v>
      </c>
      <c r="F33" s="129">
        <f t="shared" si="1"/>
        <v>1.07</v>
      </c>
      <c r="G33" t="str">
        <f t="shared" ref="G33:G35" si="6">A33&amp;B33&amp;C33&amp;"万元，较2017年预算数增加"&amp;E33&amp;"万元，增长"&amp;F33&amp;"%。主要原因是人员增加，工资福利及公用经费等支出增加。"</f>
        <v>20502普通教育13133万元，较2017年预算数增加139万元，增长1.07%。主要原因是人员增加，工资福利及公用经费等支出增加。</v>
      </c>
    </row>
    <row r="34" spans="1:7">
      <c r="A34" s="192">
        <v>20503</v>
      </c>
      <c r="B34" s="193" t="s">
        <v>827</v>
      </c>
      <c r="C34" s="194">
        <v>697</v>
      </c>
      <c r="D34" s="194">
        <v>610</v>
      </c>
      <c r="E34" s="194">
        <f t="shared" si="0"/>
        <v>87</v>
      </c>
      <c r="F34" s="129">
        <f t="shared" si="1"/>
        <v>14.26</v>
      </c>
      <c r="G34" t="str">
        <f t="shared" si="6"/>
        <v>20503职业教育697万元，较2017年预算数增加87万元，增长14.26%。主要原因是人员增加，工资福利及公用经费等支出增加。</v>
      </c>
    </row>
    <row r="35" spans="1:7">
      <c r="A35" s="192">
        <v>20508</v>
      </c>
      <c r="B35" s="193" t="s">
        <v>877</v>
      </c>
      <c r="C35" s="194">
        <v>430</v>
      </c>
      <c r="D35" s="194">
        <v>391</v>
      </c>
      <c r="E35" s="194">
        <f t="shared" si="0"/>
        <v>39</v>
      </c>
      <c r="F35" s="129">
        <f t="shared" si="1"/>
        <v>9.97</v>
      </c>
      <c r="G35" t="str">
        <f t="shared" si="6"/>
        <v>20508进修及培训430万元，较2017年预算数增加39万元，增长9.97%。主要原因是人员增加，工资福利及公用经费等支出增加。</v>
      </c>
    </row>
    <row r="36" spans="1:7">
      <c r="A36" s="192">
        <v>20509</v>
      </c>
      <c r="B36" s="193" t="s">
        <v>889</v>
      </c>
      <c r="C36" s="194">
        <v>550</v>
      </c>
      <c r="D36" s="194">
        <v>550</v>
      </c>
      <c r="E36" s="194">
        <f t="shared" si="0"/>
        <v>0</v>
      </c>
      <c r="F36" s="129">
        <f t="shared" si="1"/>
        <v>0</v>
      </c>
      <c r="G36" s="201" t="str">
        <f>A36&amp;B36&amp;C36&amp;"万元，与2017年预算数一致。"</f>
        <v>20509教育费附加安排的支出550万元，与2017年预算数一致。</v>
      </c>
    </row>
    <row r="37" spans="1:8">
      <c r="A37" s="192">
        <v>2059999</v>
      </c>
      <c r="B37" s="193" t="s">
        <v>903</v>
      </c>
      <c r="C37" s="203">
        <v>6253</v>
      </c>
      <c r="D37" s="203">
        <v>5780</v>
      </c>
      <c r="E37" s="194">
        <f t="shared" si="0"/>
        <v>473</v>
      </c>
      <c r="F37" s="129">
        <f t="shared" si="1"/>
        <v>8.18</v>
      </c>
      <c r="G37" t="str">
        <f>A37&amp;B37&amp;C37&amp;"万元，较2017年预算数增加"&amp;E37&amp;"万元，增长"&amp;F37&amp;"%。主要原因是预留调资、年终奖励等减少1500万元。寄宿生营养早餐工程增加2.05万,老师培训经费增加9万。偿还到期置换债券1980万元。"</f>
        <v>2059999其他教育支出6253万元，较2017年预算数增加473万元，增长8.18%。主要原因是预留调资、年终奖励等减少1500万元。寄宿生营养早餐工程增加2.05万,老师培训经费增加9万。偿还到期置换债券1980万元。</v>
      </c>
      <c r="H37" s="15"/>
    </row>
    <row r="38" spans="1:8">
      <c r="A38" s="192">
        <v>20601</v>
      </c>
      <c r="B38" s="193" t="s">
        <v>906</v>
      </c>
      <c r="C38" s="194">
        <v>70</v>
      </c>
      <c r="D38" s="194">
        <v>75</v>
      </c>
      <c r="E38" s="194">
        <f t="shared" si="0"/>
        <v>-5</v>
      </c>
      <c r="F38" s="129">
        <f t="shared" si="1"/>
        <v>-6.67</v>
      </c>
      <c r="G38" s="202" t="str">
        <f>A38&amp;B38&amp;C38&amp;"万元，较2017年预算数减少"&amp;E38&amp;"万元，减少"&amp;F38&amp;"%。主要原因是人员减少，工资福利及公用经费等支出减少。同时专项科普经费增加5万元（明委办发[2017]13号规定2018年我县年人均科普经费达到1.5元/人）。"</f>
        <v>20601科学技术管理事务70万元，较2017年预算数减少-5万元，减少-6.67%。主要原因是人员减少，工资福利及公用经费等支出减少。同时专项科普经费增加5万元（明委办发[2017]13号规定2018年我县年人均科普经费达到1.5元/人）。</v>
      </c>
      <c r="H38" s="15"/>
    </row>
    <row r="39" spans="1:7">
      <c r="A39" s="192">
        <v>20603</v>
      </c>
      <c r="B39" s="193" t="s">
        <v>931</v>
      </c>
      <c r="C39" s="194">
        <v>61</v>
      </c>
      <c r="D39" s="194">
        <v>71</v>
      </c>
      <c r="E39" s="194">
        <f t="shared" si="0"/>
        <v>-10</v>
      </c>
      <c r="F39" s="129">
        <f t="shared" si="1"/>
        <v>-14.08</v>
      </c>
      <c r="G39" s="202" t="str">
        <f t="shared" ref="G39" si="7">A39&amp;B39&amp;C39&amp;"万元，较2017年预算数减少"&amp;E39&amp;"万元，减少"&amp;F39&amp;"%。主要原因是人员减少，工资福利及公用经费等支出减少。"</f>
        <v>20603应用研究61万元，较2017年预算数减少-10万元，减少-14.08%。主要原因是人员减少，工资福利及公用经费等支出减少。</v>
      </c>
    </row>
    <row r="40" spans="1:7">
      <c r="A40" s="192">
        <v>20607</v>
      </c>
      <c r="B40" s="193" t="s">
        <v>972</v>
      </c>
      <c r="C40" s="194">
        <v>80</v>
      </c>
      <c r="D40" s="194">
        <v>50</v>
      </c>
      <c r="E40" s="194">
        <f t="shared" si="0"/>
        <v>30</v>
      </c>
      <c r="F40" s="129">
        <f t="shared" si="1"/>
        <v>60</v>
      </c>
      <c r="G40" t="str">
        <f>A40&amp;B40&amp;C40&amp;"万元，较2017年预算数增加"&amp;E40&amp;"万元，增长"&amp;F40&amp;"%。主要原因是人员增加，工资福利及公用经费等支出增加。"</f>
        <v>20607科学技术普及80万元，较2017年预算数增加30万元，增长60%。主要原因是人员增加，工资福利及公用经费等支出增加。</v>
      </c>
    </row>
    <row r="41" spans="1:7">
      <c r="A41" s="192">
        <v>20699</v>
      </c>
      <c r="B41" s="193" t="s">
        <v>999</v>
      </c>
      <c r="C41" s="194">
        <v>420</v>
      </c>
      <c r="D41" s="194">
        <v>450</v>
      </c>
      <c r="E41" s="194">
        <f t="shared" si="0"/>
        <v>-30</v>
      </c>
      <c r="F41" s="129">
        <f t="shared" si="1"/>
        <v>-6.67</v>
      </c>
      <c r="G41" s="202" t="str">
        <f t="shared" ref="G41" si="8">A41&amp;B41&amp;C41&amp;"万元，较2017年预算数减少"&amp;E41&amp;"万元，减少"&amp;F41&amp;"%。主要原因是人员减少，工资福利及公用经费等支出减少。"</f>
        <v>20699其他科学技术支出420万元，较2017年预算数减少-30万元，减少-6.67%。主要原因是人员减少，工资福利及公用经费等支出减少。</v>
      </c>
    </row>
    <row r="42" spans="1:7">
      <c r="A42" s="192">
        <v>20701</v>
      </c>
      <c r="B42" s="193" t="s">
        <v>1009</v>
      </c>
      <c r="C42" s="194">
        <v>437</v>
      </c>
      <c r="D42" s="194">
        <v>492</v>
      </c>
      <c r="E42" s="194">
        <f t="shared" si="0"/>
        <v>-55</v>
      </c>
      <c r="F42" s="129">
        <f t="shared" si="1"/>
        <v>-11.18</v>
      </c>
      <c r="G42" s="202" t="str">
        <f>A42&amp;B42&amp;C42&amp;"万元，较2017年预算数减少"&amp;E42&amp;"万元，减少"&amp;F42&amp;"%。主要原因是广播电视台独立核算，文体局核算人员减少，工资福利及公用经费等支出减少。"</f>
        <v>20701文化437万元，较2017年预算数减少-55万元，减少-11.18%。主要原因是广播电视台独立核算，文体局核算人员减少，工资福利及公用经费等支出减少。</v>
      </c>
    </row>
    <row r="43" spans="1:7">
      <c r="A43" s="192">
        <v>20703</v>
      </c>
      <c r="B43" s="193" t="s">
        <v>1047</v>
      </c>
      <c r="C43" s="194">
        <v>38</v>
      </c>
      <c r="D43" s="194">
        <v>38</v>
      </c>
      <c r="E43" s="194">
        <f t="shared" ref="E43:E86" si="9">C43-D43</f>
        <v>0</v>
      </c>
      <c r="F43" s="129">
        <f t="shared" si="1"/>
        <v>0</v>
      </c>
      <c r="G43" s="201" t="str">
        <f t="shared" ref="G43" si="10">A43&amp;B43&amp;C43&amp;"万元，与2017年预算数一致。"</f>
        <v>20703体育38万元，与2017年预算数一致。</v>
      </c>
    </row>
    <row r="44" s="190" customFormat="1" spans="1:7">
      <c r="A44" s="197">
        <v>20704</v>
      </c>
      <c r="B44" s="198" t="s">
        <v>1066</v>
      </c>
      <c r="C44" s="199">
        <v>168</v>
      </c>
      <c r="D44" s="199">
        <v>0</v>
      </c>
      <c r="E44" s="199">
        <f t="shared" si="9"/>
        <v>168</v>
      </c>
      <c r="F44" s="200">
        <v>0</v>
      </c>
      <c r="G44" s="204" t="str">
        <f>A44&amp;B44&amp;C44&amp;"万元，主要原因是广播电视台独立核算。"</f>
        <v>20704新闻出版广播影视168万元，主要原因是广播电视台独立核算。</v>
      </c>
    </row>
    <row r="45" spans="1:7">
      <c r="A45" s="192">
        <v>20799</v>
      </c>
      <c r="B45" s="193" t="s">
        <v>1085</v>
      </c>
      <c r="C45" s="194">
        <v>200</v>
      </c>
      <c r="D45" s="194">
        <v>225</v>
      </c>
      <c r="E45" s="194">
        <f t="shared" si="9"/>
        <v>-25</v>
      </c>
      <c r="F45" s="129">
        <f t="shared" si="1"/>
        <v>-11.11</v>
      </c>
      <c r="G45" s="202" t="str">
        <f>A45&amp;B45&amp;C45&amp;"万元，较2017年预算数减少"&amp;E45&amp;"万元，减少"&amp;F45&amp;"%。主要原因是人员减少，工资福利及公用经费等支出减少。"</f>
        <v>20799其他文化体育与传媒支出200万元，较2017年预算数减少-25万元，减少-11.11%。主要原因是人员减少，工资福利及公用经费等支出减少。</v>
      </c>
    </row>
    <row r="46" spans="1:8">
      <c r="A46" s="192">
        <v>20801</v>
      </c>
      <c r="B46" s="193" t="s">
        <v>1093</v>
      </c>
      <c r="C46" s="194">
        <v>844</v>
      </c>
      <c r="D46" s="194">
        <v>725</v>
      </c>
      <c r="E46" s="194">
        <f t="shared" si="9"/>
        <v>119</v>
      </c>
      <c r="F46" s="129">
        <f t="shared" si="1"/>
        <v>16.41</v>
      </c>
      <c r="G46" t="str">
        <f>A46&amp;B46&amp;C46&amp;"万元，较2017年预算数增加"&amp;E46&amp;"万元，增长"&amp;F46&amp;"%。主要原因是人员增加，工资福利及公用经费等支出增加。同时专项为提前退休人员工资减少145.29万元。"</f>
        <v>20801人力资源和社会保障管理事务844万元，较2017年预算数增加119万元，增长16.41%。主要原因是人员增加，工资福利及公用经费等支出增加。同时专项为提前退休人员工资减少145.29万元。</v>
      </c>
      <c r="H46" s="15"/>
    </row>
    <row r="47" spans="1:8">
      <c r="A47" s="192">
        <v>20802</v>
      </c>
      <c r="B47" s="193" t="s">
        <v>1120</v>
      </c>
      <c r="C47" s="194">
        <v>463</v>
      </c>
      <c r="D47" s="194">
        <v>214</v>
      </c>
      <c r="E47" s="194">
        <f t="shared" si="9"/>
        <v>249</v>
      </c>
      <c r="F47" s="129">
        <f t="shared" si="1"/>
        <v>116.36</v>
      </c>
      <c r="G47" t="str">
        <f>A47&amp;B47&amp;C47&amp;"万元，较2017年预算数增加"&amp;E47&amp;"万元，增长"&amp;F47&amp;"%。主要原因是人员增加，工资福利及公用经费等支出增加。同时专项增加了农户叠加保险保费5.25万及社会化老人高龄补贴提标增加54万元（80-89岁每人每月提高至50元，明委发[2017]12号），救助站工作经费3万（县长批示）。"</f>
        <v>20802民政管理事务463万元，较2017年预算数增加249万元，增长116.36%。主要原因是人员增加，工资福利及公用经费等支出增加。同时专项增加了农户叠加保险保费5.25万及社会化老人高龄补贴提标增加54万元（80-89岁每人每月提高至50元，明委发[2017]12号），救助站工作经费3万（县长批示）。</v>
      </c>
      <c r="H47" s="15"/>
    </row>
    <row r="48" spans="1:7">
      <c r="A48" s="192">
        <v>20805</v>
      </c>
      <c r="B48" s="193" t="s">
        <v>1145</v>
      </c>
      <c r="C48" s="194">
        <v>0</v>
      </c>
      <c r="D48" s="194">
        <v>18</v>
      </c>
      <c r="E48" s="194">
        <f t="shared" si="9"/>
        <v>-18</v>
      </c>
      <c r="F48" s="129">
        <f t="shared" si="1"/>
        <v>-100</v>
      </c>
      <c r="G48" s="202" t="str">
        <f>A48&amp;B48&amp;C48&amp;"万元，较2017年预算数减少"&amp;E48&amp;"万元，减少"&amp;F48&amp;"%。主要原因是人员减少，工资福利及公用经费等支出减少。"</f>
        <v>20805行政事业单位离退休0万元，较2017年预算数减少-18万元，减少-100%。主要原因是人员减少，工资福利及公用经费等支出减少。</v>
      </c>
    </row>
    <row r="49" spans="1:7">
      <c r="A49" s="192">
        <v>20807</v>
      </c>
      <c r="B49" s="193" t="s">
        <v>1171</v>
      </c>
      <c r="C49" s="194">
        <v>100</v>
      </c>
      <c r="D49" s="194">
        <v>100</v>
      </c>
      <c r="E49" s="194">
        <f t="shared" si="9"/>
        <v>0</v>
      </c>
      <c r="F49" s="129">
        <f t="shared" si="1"/>
        <v>0</v>
      </c>
      <c r="G49" s="201" t="str">
        <f>A49&amp;B49&amp;C49&amp;"万元，与2017年预算数一致。"</f>
        <v>20807就业补助100万元，与2017年预算数一致。</v>
      </c>
    </row>
    <row r="50" spans="1:8">
      <c r="A50" s="192">
        <v>20808</v>
      </c>
      <c r="B50" s="193" t="s">
        <v>1191</v>
      </c>
      <c r="C50" s="194">
        <v>112</v>
      </c>
      <c r="D50" s="194">
        <v>302</v>
      </c>
      <c r="E50" s="194">
        <f t="shared" si="9"/>
        <v>-190</v>
      </c>
      <c r="F50" s="129">
        <f t="shared" si="1"/>
        <v>-62.91</v>
      </c>
      <c r="G50" s="202" t="str">
        <f>A50&amp;B50&amp;C50&amp;"万元，较2017年预算数减少"&amp;E50&amp;"万元，减少"&amp;F50&amp;"%。主要原因专项减少为2017年全县服役期的农村义务兵减少21人。"</f>
        <v>20808抚恤112万元，较2017年预算数减少-190万元，减少-62.91%。主要原因专项减少为2017年全县服役期的农村义务兵减少21人。</v>
      </c>
      <c r="H50" s="15"/>
    </row>
    <row r="51" spans="1:7">
      <c r="A51" s="192">
        <v>20809</v>
      </c>
      <c r="B51" s="193" t="s">
        <v>1207</v>
      </c>
      <c r="C51" s="194">
        <v>94</v>
      </c>
      <c r="D51" s="194">
        <v>90</v>
      </c>
      <c r="E51" s="194">
        <f t="shared" si="9"/>
        <v>4</v>
      </c>
      <c r="F51" s="129">
        <f t="shared" si="1"/>
        <v>4.44</v>
      </c>
      <c r="G51" t="str">
        <f>A51&amp;B51&amp;C51&amp;"万元，较2017年预算数增加"&amp;E51&amp;"万元，增长"&amp;F51&amp;"%。主要原因是人员增加，工资福利及公用经费等支出增加。"</f>
        <v>20809退役安置94万元，较2017年预算数增加4万元，增长4.44%。主要原因是人员增加，工资福利及公用经费等支出增加。</v>
      </c>
    </row>
    <row r="52" spans="1:7">
      <c r="A52" s="192">
        <v>20810</v>
      </c>
      <c r="B52" s="193" t="s">
        <v>1219</v>
      </c>
      <c r="C52" s="194">
        <v>99</v>
      </c>
      <c r="D52" s="194">
        <v>102</v>
      </c>
      <c r="E52" s="194">
        <f t="shared" si="9"/>
        <v>-3</v>
      </c>
      <c r="F52" s="129">
        <f t="shared" si="1"/>
        <v>-2.94</v>
      </c>
      <c r="G52" s="202" t="str">
        <f t="shared" ref="G52:G53" si="11">A52&amp;B52&amp;C52&amp;"万元，较2017年预算数减少"&amp;E52&amp;"万元，减少"&amp;F52&amp;"%。主要原因是人员减少，工资福利及公用经费等支出减少。"</f>
        <v>20810社会福利99万元，较2017年预算数减少-3万元，减少-2.94%。主要原因是人员减少，工资福利及公用经费等支出减少。</v>
      </c>
    </row>
    <row r="53" spans="1:7">
      <c r="A53" s="192">
        <v>20811</v>
      </c>
      <c r="B53" s="193" t="s">
        <v>1234</v>
      </c>
      <c r="C53" s="194">
        <v>293</v>
      </c>
      <c r="D53" s="194">
        <v>390</v>
      </c>
      <c r="E53" s="194">
        <f t="shared" si="9"/>
        <v>-97</v>
      </c>
      <c r="F53" s="129">
        <f t="shared" si="1"/>
        <v>-24.87</v>
      </c>
      <c r="G53" s="202" t="str">
        <f t="shared" si="11"/>
        <v>20811残疾人事业293万元，较2017年预算数减少-97万元，减少-24.87%。主要原因是人员减少，工资福利及公用经费等支出减少。</v>
      </c>
    </row>
    <row r="54" spans="1:7">
      <c r="A54" s="192">
        <v>20815</v>
      </c>
      <c r="B54" s="193" t="s">
        <v>1249</v>
      </c>
      <c r="C54" s="194">
        <v>190</v>
      </c>
      <c r="D54" s="194">
        <v>190</v>
      </c>
      <c r="E54" s="194">
        <f t="shared" si="9"/>
        <v>0</v>
      </c>
      <c r="F54" s="129">
        <f t="shared" si="1"/>
        <v>0</v>
      </c>
      <c r="G54" s="201" t="str">
        <f>A54&amp;B54&amp;C54&amp;"万元，与2017年预算数一致。"</f>
        <v>20815自然灾害生活救助190万元，与2017年预算数一致。</v>
      </c>
    </row>
    <row r="55" spans="1:7">
      <c r="A55" s="192">
        <v>20819</v>
      </c>
      <c r="B55" s="193" t="s">
        <v>1266</v>
      </c>
      <c r="C55" s="194">
        <v>190</v>
      </c>
      <c r="D55" s="194">
        <v>683</v>
      </c>
      <c r="E55" s="194">
        <f t="shared" si="9"/>
        <v>-493</v>
      </c>
      <c r="F55" s="129">
        <f t="shared" si="1"/>
        <v>-72.18</v>
      </c>
      <c r="G55" s="202" t="str">
        <f t="shared" ref="G55:G57" si="12">A55&amp;B55&amp;C55&amp;"万元，较2017年预算数减少"&amp;E55&amp;"万元，减少"&amp;F55&amp;"%。主要原因是人员减少，工资福利及公用经费等支出减少。"</f>
        <v>20819最低生活保障190万元，较2017年预算数减少-493万元，减少-72.18%。主要原因是人员减少，工资福利及公用经费等支出减少。</v>
      </c>
    </row>
    <row r="56" spans="1:7">
      <c r="A56" s="192">
        <v>20820</v>
      </c>
      <c r="B56" s="193" t="s">
        <v>1272</v>
      </c>
      <c r="C56" s="194">
        <v>0</v>
      </c>
      <c r="D56" s="194">
        <v>66</v>
      </c>
      <c r="E56" s="194">
        <f t="shared" si="9"/>
        <v>-66</v>
      </c>
      <c r="F56" s="129">
        <f t="shared" si="1"/>
        <v>-100</v>
      </c>
      <c r="G56" s="202" t="str">
        <f t="shared" si="12"/>
        <v>20820临时救助0万元，较2017年预算数减少-66万元，减少-100%。主要原因是人员减少，工资福利及公用经费等支出减少。</v>
      </c>
    </row>
    <row r="57" spans="1:7">
      <c r="A57" s="192">
        <v>20821</v>
      </c>
      <c r="B57" s="193" t="s">
        <v>1278</v>
      </c>
      <c r="C57" s="194">
        <v>0</v>
      </c>
      <c r="D57" s="194">
        <v>148</v>
      </c>
      <c r="E57" s="194">
        <f t="shared" si="9"/>
        <v>-148</v>
      </c>
      <c r="F57" s="129">
        <f t="shared" si="1"/>
        <v>-100</v>
      </c>
      <c r="G57" s="202" t="str">
        <f t="shared" si="12"/>
        <v>20821特困人员救助供养0万元，较2017年预算数减少-148万元，减少-100%。主要原因是人员减少，工资福利及公用经费等支出减少。</v>
      </c>
    </row>
    <row r="58" spans="1:7">
      <c r="A58" s="192">
        <v>20826</v>
      </c>
      <c r="B58" s="193" t="s">
        <v>1296</v>
      </c>
      <c r="C58" s="194">
        <v>270</v>
      </c>
      <c r="D58" s="194">
        <v>2107</v>
      </c>
      <c r="E58" s="194">
        <f t="shared" si="9"/>
        <v>-1837</v>
      </c>
      <c r="F58" s="129">
        <f t="shared" si="1"/>
        <v>-87.19</v>
      </c>
      <c r="G58" s="202" t="str">
        <f>A58&amp;B58&amp;C58&amp;"万元，较2017年预算数减少"&amp;E58&amp;"万元，减少"&amp;F58&amp;"%。主要原因是2017年提前下达资金1837万。"</f>
        <v>20826财政对基本养老保险基金的补助270万元，较2017年预算数减少-1837万元，减少-87.19%。主要原因是2017年提前下达资金1837万。</v>
      </c>
    </row>
    <row r="59" spans="1:8">
      <c r="A59" s="192">
        <v>20827</v>
      </c>
      <c r="B59" s="193" t="s">
        <v>1304</v>
      </c>
      <c r="C59" s="194">
        <v>2550</v>
      </c>
      <c r="D59" s="194">
        <v>2035</v>
      </c>
      <c r="E59" s="194">
        <f t="shared" si="9"/>
        <v>515</v>
      </c>
      <c r="F59" s="129">
        <f t="shared" si="1"/>
        <v>25.31</v>
      </c>
      <c r="G59" t="str">
        <f>A59&amp;B59&amp;C59&amp;"万元，较2017年预算数增加"&amp;E59&amp;"万元，增长"&amp;F59&amp;"%。主要原因是人员增加，工资福利及公用经费等支出增加。"</f>
        <v>20827财政对其他社会保险基金的补助2550万元，较2017年预算数增加515万元，增长25.31%。主要原因是人员增加，工资福利及公用经费等支出增加。</v>
      </c>
      <c r="H59" t="s">
        <v>2492</v>
      </c>
    </row>
    <row r="60" spans="1:8">
      <c r="A60" s="192">
        <v>2089901</v>
      </c>
      <c r="B60" s="193" t="s">
        <v>1314</v>
      </c>
      <c r="C60" s="203">
        <v>524</v>
      </c>
      <c r="D60" s="203">
        <v>834</v>
      </c>
      <c r="E60" s="194">
        <f t="shared" si="9"/>
        <v>-310</v>
      </c>
      <c r="F60" s="129">
        <f t="shared" si="1"/>
        <v>-37.17</v>
      </c>
      <c r="G60" s="202" t="str">
        <f>A60&amp;B60&amp;C60&amp;"万元，较2017年预算数减少"&amp;E60&amp;"万元，减少"&amp;F60&amp;"%。主要原因是人员减少，工资福利及公用经费等支出减少。"</f>
        <v>2089901其他社会保障和就业支出524万元，较2017年预算数减少-310万元，减少-37.17%。主要原因是人员减少，工资福利及公用经费等支出减少。</v>
      </c>
      <c r="H60" t="s">
        <v>2493</v>
      </c>
    </row>
    <row r="61" spans="1:8">
      <c r="A61" s="192">
        <v>21001</v>
      </c>
      <c r="B61" s="193" t="s">
        <v>1317</v>
      </c>
      <c r="C61" s="194">
        <v>816</v>
      </c>
      <c r="D61" s="194">
        <v>516</v>
      </c>
      <c r="E61" s="194">
        <f t="shared" si="9"/>
        <v>300</v>
      </c>
      <c r="F61" s="129">
        <f t="shared" si="1"/>
        <v>58.14</v>
      </c>
      <c r="G61" t="str">
        <f t="shared" ref="G61:G65" si="13">A61&amp;B61&amp;C61&amp;"万元，较2017年预算数增加"&amp;E61&amp;"万元，增长"&amp;F61&amp;"%。主要原因是人员增加，工资福利及公用经费等支出增加。"</f>
        <v>21001医疗卫生与计划生育管理事务816万元，较2017年预算数增加300万元，增长58.14%。主要原因是人员增加，工资福利及公用经费等支出增加。</v>
      </c>
      <c r="H61" t="s">
        <v>2494</v>
      </c>
    </row>
    <row r="62" spans="1:7">
      <c r="A62" s="192">
        <v>21002</v>
      </c>
      <c r="B62" s="193" t="s">
        <v>1324</v>
      </c>
      <c r="C62" s="194">
        <v>329</v>
      </c>
      <c r="D62" s="194">
        <v>297</v>
      </c>
      <c r="E62" s="194">
        <f t="shared" si="9"/>
        <v>32</v>
      </c>
      <c r="F62" s="129">
        <f t="shared" si="1"/>
        <v>10.77</v>
      </c>
      <c r="G62" t="str">
        <f t="shared" si="13"/>
        <v>21002公立医院329万元，较2017年预算数增加32万元，增长10.77%。主要原因是人员增加，工资福利及公用经费等支出增加。</v>
      </c>
    </row>
    <row r="63" spans="1:7">
      <c r="A63" s="192">
        <v>21003</v>
      </c>
      <c r="B63" s="193" t="s">
        <v>1350</v>
      </c>
      <c r="C63" s="194">
        <v>1184</v>
      </c>
      <c r="D63" s="194">
        <v>976</v>
      </c>
      <c r="E63" s="194">
        <f t="shared" si="9"/>
        <v>208</v>
      </c>
      <c r="F63" s="129">
        <f t="shared" si="1"/>
        <v>21.31</v>
      </c>
      <c r="G63" t="str">
        <f t="shared" si="13"/>
        <v>21003基层医疗卫生机构1184万元，较2017年预算数增加208万元，增长21.31%。主要原因是人员增加，工资福利及公用经费等支出增加。</v>
      </c>
    </row>
    <row r="64" spans="1:8">
      <c r="A64" s="192">
        <v>21004</v>
      </c>
      <c r="B64" s="193" t="s">
        <v>1358</v>
      </c>
      <c r="C64" s="194">
        <v>1043</v>
      </c>
      <c r="D64" s="194">
        <v>907</v>
      </c>
      <c r="E64" s="194">
        <f t="shared" si="9"/>
        <v>136</v>
      </c>
      <c r="F64" s="129">
        <f t="shared" si="1"/>
        <v>14.99</v>
      </c>
      <c r="G64" t="str">
        <f>A64&amp;B64&amp;C64&amp;"万元，较2017年预算数增加"&amp;E64&amp;"万元，增长"&amp;F64&amp;"%。主要原因是人员增加，工资福利及公用经费等支出增加。同时疾控中心取消卫生院检测、委托性卫生院防疫服务、预防性体检等三项费用所需工作成本专项经费增加35万（县长批示）。"</f>
        <v>21004公共卫生1043万元，较2017年预算数增加136万元，增长14.99%。主要原因是人员增加，工资福利及公用经费等支出增加。同时疾控中心取消卫生院检测、委托性卫生院防疫服务、预防性体检等三项费用所需工作成本专项经费增加35万（县长批示）。</v>
      </c>
      <c r="H64" s="15"/>
    </row>
    <row r="65" spans="1:7">
      <c r="A65" s="192">
        <v>21007</v>
      </c>
      <c r="B65" s="193" t="s">
        <v>1388</v>
      </c>
      <c r="C65" s="194">
        <v>247</v>
      </c>
      <c r="D65" s="194">
        <v>242</v>
      </c>
      <c r="E65" s="194">
        <f t="shared" si="9"/>
        <v>5</v>
      </c>
      <c r="F65" s="129">
        <f t="shared" si="1"/>
        <v>2.07</v>
      </c>
      <c r="G65" t="str">
        <f t="shared" si="13"/>
        <v>21007计划生育事务247万元，较2017年预算数增加5万元，增长2.07%。主要原因是人员增加，工资福利及公用经费等支出增加。</v>
      </c>
    </row>
    <row r="66" spans="1:8">
      <c r="A66" s="205">
        <v>21011</v>
      </c>
      <c r="B66" s="203" t="s">
        <v>1412</v>
      </c>
      <c r="C66" s="194">
        <v>250</v>
      </c>
      <c r="D66" s="194">
        <v>210</v>
      </c>
      <c r="E66" s="194">
        <f t="shared" si="9"/>
        <v>40</v>
      </c>
      <c r="F66" s="129">
        <f t="shared" ref="F66:F101" si="14">ROUND(E66/D66*100,2)</f>
        <v>19.05</v>
      </c>
      <c r="G66" t="str">
        <f>A66&amp;B66&amp;C66&amp;"万元，较2017年预算数增加"&amp;E66&amp;"万元，增长"&amp;F66&amp;"%。主要原因是增加处级干部等保健对象医药费40万(根据上年度支付的医保金测算）。"</f>
        <v>21011行政事业单位医疗250万元，较2017年预算数增加40万元，增长19.05%。主要原因是增加处级干部等保健对象医药费40万(根据上年度支付的医保金测算）。</v>
      </c>
      <c r="H66" s="15"/>
    </row>
    <row r="67" spans="1:7">
      <c r="A67" s="205">
        <v>21012</v>
      </c>
      <c r="B67" s="203" t="s">
        <v>1422</v>
      </c>
      <c r="C67" s="194">
        <v>951</v>
      </c>
      <c r="D67" s="194">
        <v>889</v>
      </c>
      <c r="E67" s="194">
        <f t="shared" si="9"/>
        <v>62</v>
      </c>
      <c r="F67" s="129">
        <f t="shared" si="14"/>
        <v>6.97</v>
      </c>
      <c r="G67" t="str">
        <f>A67&amp;B67&amp;C67&amp;"万元，较2017年预算数增加"&amp;E67&amp;"万元，增长"&amp;F67&amp;"%。主要原因是新农合县级配套由420元增加至450元/人，计生对象缴费标准由150元提高至180元/人。"</f>
        <v>21012财政对基本医疗保险基金的补助951万元，较2017年预算数增加62万元，增长6.97%。主要原因是新农合县级配套由420元增加至450元/人，计生对象缴费标准由150元提高至180元/人。</v>
      </c>
    </row>
    <row r="68" spans="1:7">
      <c r="A68" s="205">
        <v>21013</v>
      </c>
      <c r="B68" s="203" t="s">
        <v>1434</v>
      </c>
      <c r="C68" s="194">
        <v>60</v>
      </c>
      <c r="D68" s="194">
        <v>72</v>
      </c>
      <c r="E68" s="194">
        <f t="shared" si="9"/>
        <v>-12</v>
      </c>
      <c r="F68" s="129">
        <f t="shared" si="14"/>
        <v>-16.67</v>
      </c>
      <c r="G68" s="202" t="str">
        <f t="shared" ref="G68:G70" si="15">A68&amp;B68&amp;C68&amp;"万元，较2017年预算数减少"&amp;E68&amp;"万元，减少"&amp;F68&amp;"%。主要原因是人员减少，工资福利及公用经费等支出减少。"</f>
        <v>21013医疗救助60万元，较2017年预算数减少-12万元，减少-16.67%。主要原因是人员减少，工资福利及公用经费等支出减少。</v>
      </c>
    </row>
    <row r="69" spans="1:7">
      <c r="A69" s="205">
        <v>21014</v>
      </c>
      <c r="B69" s="203" t="s">
        <v>1442</v>
      </c>
      <c r="C69" s="194">
        <v>4</v>
      </c>
      <c r="D69" s="194">
        <v>24</v>
      </c>
      <c r="E69" s="194">
        <f t="shared" si="9"/>
        <v>-20</v>
      </c>
      <c r="F69" s="129">
        <f t="shared" si="14"/>
        <v>-83.33</v>
      </c>
      <c r="G69" s="202" t="str">
        <f>A69&amp;B69&amp;C69&amp;"万元，较2017年预算数减少"&amp;E69&amp;"万元，减少"&amp;F69&amp;"%。主要原因是2017年提前下达资金20万。"</f>
        <v>21014优抚对象医疗4万元，较2017年预算数减少-20万元，减少-83.33%。主要原因是2017年提前下达资金20万。</v>
      </c>
    </row>
    <row r="70" spans="1:7">
      <c r="A70" s="205">
        <v>2109901</v>
      </c>
      <c r="B70" s="203" t="s">
        <v>1448</v>
      </c>
      <c r="C70" s="203">
        <v>700</v>
      </c>
      <c r="D70" s="203">
        <v>799</v>
      </c>
      <c r="E70" s="194">
        <f t="shared" si="9"/>
        <v>-99</v>
      </c>
      <c r="F70" s="129">
        <f t="shared" si="14"/>
        <v>-12.39</v>
      </c>
      <c r="G70" s="202" t="str">
        <f t="shared" si="15"/>
        <v>2109901其他医疗卫生与计划生育支出700万元，较2017年预算数减少-99万元，减少-12.39%。主要原因是人员减少，工资福利及公用经费等支出减少。</v>
      </c>
    </row>
    <row r="71" spans="1:7">
      <c r="A71" s="205">
        <v>21101</v>
      </c>
      <c r="B71" s="203" t="s">
        <v>1451</v>
      </c>
      <c r="C71" s="194">
        <v>283</v>
      </c>
      <c r="D71" s="194">
        <v>218</v>
      </c>
      <c r="E71" s="194">
        <f t="shared" si="9"/>
        <v>65</v>
      </c>
      <c r="F71" s="129">
        <f t="shared" si="14"/>
        <v>29.82</v>
      </c>
      <c r="G71" t="str">
        <f>A71&amp;B71&amp;C71&amp;"万元，较2017年预算数增加"&amp;E71&amp;"万元，增长"&amp;F71&amp;"%。主要原因是人员增加，工资福利及公用经费等支出增加。同时专项增加第二次全国污染源普查经费45万元。"</f>
        <v>21101环境保护管理事务283万元，较2017年预算数增加65万元，增长29.82%。主要原因是人员增加，工资福利及公用经费等支出增加。同时专项增加第二次全国污染源普查经费45万元。</v>
      </c>
    </row>
    <row r="72" spans="1:7">
      <c r="A72" s="205">
        <v>21103</v>
      </c>
      <c r="B72" s="203" t="s">
        <v>1474</v>
      </c>
      <c r="C72" s="194">
        <v>2651</v>
      </c>
      <c r="D72" s="194">
        <v>1859</v>
      </c>
      <c r="E72" s="194">
        <f t="shared" si="9"/>
        <v>792</v>
      </c>
      <c r="F72" s="129">
        <f t="shared" si="14"/>
        <v>42.6</v>
      </c>
      <c r="G72" t="str">
        <f t="shared" ref="G72" si="16">A72&amp;B72&amp;C72&amp;"万元，较2017年预算数增加"&amp;E72&amp;"万元，增长"&amp;F72&amp;"%。主要原因是人员增加，工资福利及公用经费等支出增加。"</f>
        <v>21103污染防治2651万元，较2017年预算数增加792万元，增长42.6%。主要原因是人员增加，工资福利及公用经费等支出增加。</v>
      </c>
    </row>
    <row r="73" spans="1:7">
      <c r="A73" s="205">
        <v>21111</v>
      </c>
      <c r="B73" s="203" t="s">
        <v>1542</v>
      </c>
      <c r="C73" s="194">
        <v>45</v>
      </c>
      <c r="D73" s="194">
        <v>90</v>
      </c>
      <c r="E73" s="194">
        <f t="shared" si="9"/>
        <v>-45</v>
      </c>
      <c r="F73" s="129">
        <f t="shared" si="14"/>
        <v>-50</v>
      </c>
      <c r="G73" s="202" t="str">
        <f>A73&amp;B73&amp;C73&amp;"万元，较2017年预算数减少"&amp;E73&amp;"万元，减少"&amp;F73&amp;"%。主要原因是2018年起排污费改征环保税。"</f>
        <v>21111污染减排45万元，较2017年预算数减少-45万元，减少-50%。主要原因是2018年起排污费改征环保税。</v>
      </c>
    </row>
    <row r="74" spans="1:7">
      <c r="A74" s="205">
        <v>2119901</v>
      </c>
      <c r="B74" s="203" t="s">
        <v>1583</v>
      </c>
      <c r="C74" s="203">
        <v>1080</v>
      </c>
      <c r="D74" s="203">
        <v>900</v>
      </c>
      <c r="E74" s="194">
        <f t="shared" si="9"/>
        <v>180</v>
      </c>
      <c r="F74" s="129">
        <f t="shared" si="14"/>
        <v>20</v>
      </c>
      <c r="G74" t="str">
        <f>A74&amp;B74&amp;C74&amp;"万元，较2017年预算数增加"&amp;E74&amp;"万元，增长"&amp;F74&amp;"%。主要原因是增加农村生活垃圾费179.91万元（明政文【2015】150号）。"</f>
        <v>2119901其他节能环保支出1080万元，较2017年预算数增加180万元，增长20%。主要原因是增加农村生活垃圾费179.91万元（明政文【2015】150号）。</v>
      </c>
    </row>
    <row r="75" spans="1:7">
      <c r="A75" s="205">
        <v>21201</v>
      </c>
      <c r="B75" s="203" t="s">
        <v>1586</v>
      </c>
      <c r="C75" s="194">
        <v>1308</v>
      </c>
      <c r="D75" s="194">
        <v>1122</v>
      </c>
      <c r="E75" s="194">
        <f t="shared" si="9"/>
        <v>186</v>
      </c>
      <c r="F75" s="129">
        <f t="shared" si="14"/>
        <v>16.58</v>
      </c>
      <c r="G75" t="str">
        <f>A75&amp;B75&amp;C75&amp;"万元，较2017年预算数增加"&amp;E75&amp;"万元，增长"&amp;F75&amp;"%。主要原因是人员增加，工资福利及公用经费等支出增加。同时专项增加城区路灯电费120万、城区绿化管护增加12.85万元（县领导批示）。"</f>
        <v>21201城乡社区管理事务1308万元，较2017年预算数增加186万元，增长16.58%。主要原因是人员增加，工资福利及公用经费等支出增加。同时专项增加城区路灯电费120万、城区绿化管护增加12.85万元（县领导批示）。</v>
      </c>
    </row>
    <row r="76" spans="1:7">
      <c r="A76" s="205">
        <v>2120501</v>
      </c>
      <c r="B76" s="203" t="s">
        <v>1618</v>
      </c>
      <c r="C76" s="203">
        <v>610</v>
      </c>
      <c r="D76" s="203">
        <v>488</v>
      </c>
      <c r="E76" s="194">
        <f t="shared" si="9"/>
        <v>122</v>
      </c>
      <c r="F76" s="129">
        <f t="shared" si="14"/>
        <v>25</v>
      </c>
      <c r="G76" t="str">
        <f>A76&amp;B76&amp;C76&amp;"万元，较2017年预算数增加"&amp;E76&amp;"万元，增长"&amp;F76&amp;"%。主要原因是人员增加，工资福利及公用经费等支出增加。同时根据政府会议纪要[2016]59号：专项增加道路清扫保洁市场化承包经费103.12万元、高温补贴和体检13.8万元，楼幢袋装垃圾漕运经费减少6万元"</f>
        <v>2120501城乡社区环境卫生610万元，较2017年预算数增加122万元，增长25%。主要原因是人员增加，工资福利及公用经费等支出增加。同时根据政府会议纪要[2016]59号：专项增加道路清扫保洁市场化承包经费103.12万元、高温补贴和体检13.8万元，楼幢袋装垃圾漕运经费减少6万元</v>
      </c>
    </row>
    <row r="77" spans="1:7">
      <c r="A77" s="205">
        <v>2129999</v>
      </c>
      <c r="B77" s="203" t="s">
        <v>1622</v>
      </c>
      <c r="C77" s="203">
        <v>300</v>
      </c>
      <c r="D77" s="203">
        <v>400</v>
      </c>
      <c r="E77" s="194">
        <f t="shared" si="9"/>
        <v>-100</v>
      </c>
      <c r="F77" s="129">
        <f t="shared" si="14"/>
        <v>-25</v>
      </c>
      <c r="G77" s="202" t="str">
        <f>A77&amp;B77&amp;C77&amp;"万元，较2017年预算数减少"&amp;E77&amp;"万元，减少"&amp;F77&amp;"%。主要原因预留中央增资减少100万元。"</f>
        <v>2129999其他城乡社区支出300万元，较2017年预算数减少-100万元，减少-25%。主要原因预留中央增资减少100万元。</v>
      </c>
    </row>
    <row r="78" spans="1:7">
      <c r="A78" s="205">
        <v>21301</v>
      </c>
      <c r="B78" s="203" t="s">
        <v>1625</v>
      </c>
      <c r="C78" s="194">
        <v>1289</v>
      </c>
      <c r="D78" s="194">
        <v>1196</v>
      </c>
      <c r="E78" s="194">
        <f t="shared" si="9"/>
        <v>93</v>
      </c>
      <c r="F78" s="129">
        <f t="shared" si="14"/>
        <v>7.78</v>
      </c>
      <c r="G78" t="str">
        <f t="shared" ref="G78" si="17">A78&amp;B78&amp;C78&amp;"万元，较2017年预算数增加"&amp;E78&amp;"万元，增长"&amp;F78&amp;"%。主要原因是人员增加，工资福利及公用经费等支出增加。"</f>
        <v>21301农业1289万元，较2017年预算数增加93万元，增长7.78%。主要原因是人员增加，工资福利及公用经费等支出增加。</v>
      </c>
    </row>
    <row r="79" spans="1:7">
      <c r="A79" s="205">
        <v>21302</v>
      </c>
      <c r="B79" s="203" t="s">
        <v>1674</v>
      </c>
      <c r="C79" s="194">
        <v>2696</v>
      </c>
      <c r="D79" s="194">
        <v>1771</v>
      </c>
      <c r="E79" s="194">
        <f t="shared" si="9"/>
        <v>925</v>
      </c>
      <c r="F79" s="129">
        <f t="shared" si="14"/>
        <v>52.23</v>
      </c>
      <c r="G79" t="str">
        <f>A79&amp;B79&amp;C79&amp;"万元，较2017年预算数增加"&amp;E79&amp;"万元，增长"&amp;F79&amp;"%。主要原因是人员增加，工资福利及公用经费等支出增加。常务会议纪要[2017]5号每年增加日常运转经费30万元，原专项20万元取消。 "</f>
        <v>21302林业2696万元，较2017年预算数增加925万元，增长52.23%。主要原因是人员增加，工资福利及公用经费等支出增加。常务会议纪要[2017]5号每年增加日常运转经费30万元，原专项20万元取消。 </v>
      </c>
    </row>
    <row r="80" spans="1:7">
      <c r="A80" s="205">
        <v>21303</v>
      </c>
      <c r="B80" s="203" t="s">
        <v>1727</v>
      </c>
      <c r="C80" s="194">
        <v>749</v>
      </c>
      <c r="D80" s="194">
        <v>572</v>
      </c>
      <c r="E80" s="194">
        <f t="shared" si="9"/>
        <v>177</v>
      </c>
      <c r="F80" s="129">
        <f t="shared" si="14"/>
        <v>30.94</v>
      </c>
      <c r="G80" t="str">
        <f>A80&amp;B80&amp;C80&amp;"万元，较2017年预算数增加"&amp;E80&amp;"万元，增长"&amp;F80&amp;"%。主要原因是人员增加，工资福利及公用经费等支出增加。专项增加河道专管员经费100万元（政府会议【2017】43号），防汛抗旱专项经费47.46万元。"</f>
        <v>21303水利749万元，较2017年预算数增加177万元，增长30.94%。主要原因是人员增加，工资福利及公用经费等支出增加。专项增加河道专管员经费100万元（政府会议【2017】43号），防汛抗旱专项经费47.46万元。</v>
      </c>
    </row>
    <row r="81" spans="1:7">
      <c r="A81" s="205">
        <v>21305</v>
      </c>
      <c r="B81" s="203" t="s">
        <v>1796</v>
      </c>
      <c r="C81" s="194">
        <v>2480</v>
      </c>
      <c r="D81" s="194">
        <v>1902</v>
      </c>
      <c r="E81" s="194">
        <f t="shared" si="9"/>
        <v>578</v>
      </c>
      <c r="F81" s="129">
        <f t="shared" si="14"/>
        <v>30.39</v>
      </c>
      <c r="G81" t="str">
        <f>A81&amp;B81&amp;C81&amp;"万元，较2017年预算数增加"&amp;E81&amp;"万元，增长"&amp;F81&amp;"%。主要原因是扶贫攻坚支出增加500万元，上解精准扶贫医疗叠加保险28万元（明财预【2017】40号）。"</f>
        <v>21305扶贫2480万元，较2017年预算数增加578万元，增长30.39%。主要原因是扶贫攻坚支出增加500万元，上解精准扶贫医疗叠加保险28万元（明财预【2017】40号）。</v>
      </c>
    </row>
    <row r="82" spans="1:7">
      <c r="A82" s="205">
        <v>21306</v>
      </c>
      <c r="B82" s="203" t="s">
        <v>1815</v>
      </c>
      <c r="C82" s="194">
        <v>570</v>
      </c>
      <c r="D82" s="194">
        <v>1030</v>
      </c>
      <c r="E82" s="194">
        <f t="shared" si="9"/>
        <v>-460</v>
      </c>
      <c r="F82" s="129">
        <f t="shared" si="14"/>
        <v>-44.66</v>
      </c>
      <c r="G82" s="202" t="str">
        <f>A82&amp;B82&amp;C82&amp;"万元，较2017年预算数减少"&amp;E82&amp;"万元，减少"&amp;F82&amp;"%。主要原因是小农水重点县项目县级配套减少360万元，新型林业经营主体示范点建设补助和林权抵押贷款风险补偿金减少100万元。。"</f>
        <v>21306农业综合开发570万元，较2017年预算数减少-460万元，减少-44.66%。主要原因是小农水重点县项目县级配套减少360万元，新型林业经营主体示范点建设补助和林权抵押贷款风险补偿金减少100万元。。</v>
      </c>
    </row>
    <row r="83" spans="1:7">
      <c r="A83" s="205">
        <v>21307</v>
      </c>
      <c r="B83" s="203" t="s">
        <v>1827</v>
      </c>
      <c r="C83" s="194">
        <v>1077</v>
      </c>
      <c r="D83" s="194">
        <v>983</v>
      </c>
      <c r="E83" s="194">
        <f t="shared" si="9"/>
        <v>94</v>
      </c>
      <c r="F83" s="129">
        <f t="shared" si="14"/>
        <v>9.56</v>
      </c>
      <c r="G83" t="str">
        <f>A83&amp;B83&amp;C83&amp;"万元，较2017年预算数增加"&amp;E83&amp;"万元，增长"&amp;F83&amp;"%。主要原因是美丽乡村建设配套资金减少550万元，扶持村级集体经济发展试点补助增加140万（省级建档立卡贫困村14个）。"</f>
        <v>21307农村综合改革1077万元，较2017年预算数增加94万元，增长9.56%。主要原因是美丽乡村建设配套资金减少550万元，扶持村级集体经济发展试点补助增加140万（省级建档立卡贫困村14个）。</v>
      </c>
    </row>
    <row r="84" spans="1:7">
      <c r="A84" s="205">
        <v>21308</v>
      </c>
      <c r="B84" s="203" t="s">
        <v>1841</v>
      </c>
      <c r="C84" s="194">
        <v>30</v>
      </c>
      <c r="D84" s="194">
        <v>30</v>
      </c>
      <c r="E84" s="194">
        <f t="shared" si="9"/>
        <v>0</v>
      </c>
      <c r="F84" s="129">
        <f t="shared" si="14"/>
        <v>0</v>
      </c>
      <c r="G84" s="201" t="str">
        <f>A84&amp;B84&amp;C84&amp;"万元，与2017年预算数一致。"</f>
        <v>21308普惠金融发展支出30万元，与2017年预算数一致。</v>
      </c>
    </row>
    <row r="85" spans="1:7">
      <c r="A85" s="205">
        <v>21399</v>
      </c>
      <c r="B85" s="203" t="s">
        <v>1863</v>
      </c>
      <c r="C85" s="194">
        <v>1047</v>
      </c>
      <c r="D85" s="194">
        <v>4585</v>
      </c>
      <c r="E85" s="194">
        <f t="shared" si="9"/>
        <v>-3538</v>
      </c>
      <c r="F85" s="129">
        <f t="shared" si="14"/>
        <v>-77.16</v>
      </c>
      <c r="G85" s="202" t="str">
        <f>A85&amp;B85&amp;C85&amp;"万元，较2017年预算数减少"&amp;E85&amp;"万元，减少"&amp;F85&amp;"%。主要原因是预留增资减少200万元。此外，省提前下达资金减少2024万元"</f>
        <v>21399其他农林水支出1047万元，较2017年预算数减少-3538万元，减少-77.16%。主要原因是预留增资减少200万元。此外，省提前下达资金减少2024万元</v>
      </c>
    </row>
    <row r="86" spans="1:7">
      <c r="A86" s="205">
        <v>21401</v>
      </c>
      <c r="B86" s="203" t="s">
        <v>1869</v>
      </c>
      <c r="C86" s="194">
        <v>1195</v>
      </c>
      <c r="D86" s="194">
        <v>1146</v>
      </c>
      <c r="E86" s="194">
        <f t="shared" si="9"/>
        <v>49</v>
      </c>
      <c r="F86" s="129">
        <f t="shared" si="14"/>
        <v>4.28</v>
      </c>
      <c r="G86" t="str">
        <f>A86&amp;B86&amp;C86&amp;"万元，较2017年预算数增加"&amp;E86&amp;"万元，增长"&amp;F86&amp;"%。主要原因是人员增加，工资福利及公用经费等支出增加。"</f>
        <v>21401公路水路运输1195万元，较2017年预算数增加49万元，增长4.28%。主要原因是人员增加，工资福利及公用经费等支出增加。</v>
      </c>
    </row>
    <row r="87" s="190" customFormat="1" spans="1:7">
      <c r="A87" s="197">
        <v>21499</v>
      </c>
      <c r="B87" s="198" t="s">
        <v>1976</v>
      </c>
      <c r="C87" s="199">
        <v>100</v>
      </c>
      <c r="D87" s="199">
        <v>0</v>
      </c>
      <c r="E87" s="199">
        <f t="shared" ref="E87:E101" si="18">C87-D87</f>
        <v>100</v>
      </c>
      <c r="F87" s="200">
        <v>0</v>
      </c>
      <c r="G87" s="204" t="str">
        <f>A87&amp;B87&amp;C87&amp;"万元，主要是预留人员增资100万元。"</f>
        <v>21499其他交通运输支出100万元，主要是预留人员增资100万元。</v>
      </c>
    </row>
    <row r="88" spans="1:7">
      <c r="A88" s="205">
        <v>21506</v>
      </c>
      <c r="B88" s="203" t="s">
        <v>2059</v>
      </c>
      <c r="C88" s="194">
        <v>167</v>
      </c>
      <c r="D88" s="194">
        <v>146</v>
      </c>
      <c r="E88" s="194">
        <f t="shared" si="18"/>
        <v>21</v>
      </c>
      <c r="F88" s="129">
        <f t="shared" si="14"/>
        <v>14.38</v>
      </c>
      <c r="G88" t="str">
        <f t="shared" ref="G88" si="19">A88&amp;B88&amp;C88&amp;"万元，较2017年预算数增加"&amp;E88&amp;"万元，增长"&amp;F88&amp;"%。主要原因是人员增加，工资福利及公用经费等支出增加。"</f>
        <v>21506安全生产监管167万元，较2017年预算数增加21万元，增长14.38%。主要原因是人员增加，工资福利及公用经费等支出增加。</v>
      </c>
    </row>
    <row r="89" spans="1:7">
      <c r="A89" s="205">
        <v>21508</v>
      </c>
      <c r="B89" s="203" t="s">
        <v>2081</v>
      </c>
      <c r="C89" s="194">
        <v>2456</v>
      </c>
      <c r="D89" s="194">
        <v>1720</v>
      </c>
      <c r="E89" s="194">
        <f t="shared" si="18"/>
        <v>736</v>
      </c>
      <c r="F89" s="129">
        <f t="shared" si="14"/>
        <v>42.79</v>
      </c>
      <c r="G89" t="str">
        <f>A89&amp;B89&amp;C89&amp;"万元，较2017年预算数增加"&amp;E89&amp;"万元，增长"&amp;F89&amp;"%。主要原因是增加兑现加快县域经济发展各种优惠奖700万，其中：佳维贸易有限公司股权转让个税奖励504万元。。"</f>
        <v>21508支持中小企业发展和管理支出2456万元，较2017年预算数增加736万元，增长42.79%。主要原因是增加兑现加快县域经济发展各种优惠奖700万，其中：佳维贸易有限公司股权转让个税奖励504万元。。</v>
      </c>
    </row>
    <row r="90" spans="1:7">
      <c r="A90" s="205">
        <v>21599</v>
      </c>
      <c r="B90" s="203" t="s">
        <v>2092</v>
      </c>
      <c r="C90" s="194">
        <v>600</v>
      </c>
      <c r="D90" s="194">
        <v>600</v>
      </c>
      <c r="E90" s="194">
        <f t="shared" si="18"/>
        <v>0</v>
      </c>
      <c r="F90" s="129">
        <f t="shared" si="14"/>
        <v>0</v>
      </c>
      <c r="G90" s="201" t="str">
        <f>A90&amp;B90&amp;C90&amp;"万元，与2017年预算数一致。"</f>
        <v>21599其他资源勘探信息等支出600万元，与2017年预算数一致。</v>
      </c>
    </row>
    <row r="91" spans="1:7">
      <c r="A91" s="205">
        <v>21602</v>
      </c>
      <c r="B91" s="203" t="s">
        <v>2106</v>
      </c>
      <c r="C91" s="194">
        <v>172</v>
      </c>
      <c r="D91" s="194">
        <v>162</v>
      </c>
      <c r="E91" s="194">
        <f t="shared" si="18"/>
        <v>10</v>
      </c>
      <c r="F91" s="129">
        <f t="shared" si="14"/>
        <v>6.17</v>
      </c>
      <c r="G91" t="str">
        <f t="shared" ref="G91:G93" si="20">A91&amp;B91&amp;C91&amp;"万元，较2017年预算数增加"&amp;E91&amp;"万元，增长"&amp;F91&amp;"%。主要原因是人员增加，工资福利及公用经费等支出增加。"</f>
        <v>21602商业流通事务172万元，较2017年预算数增加10万元，增长6.17%。主要原因是人员增加，工资福利及公用经费等支出增加。</v>
      </c>
    </row>
    <row r="92" spans="1:7">
      <c r="A92" s="205">
        <v>21605</v>
      </c>
      <c r="B92" s="203" t="s">
        <v>2122</v>
      </c>
      <c r="C92" s="194">
        <v>125</v>
      </c>
      <c r="D92" s="194">
        <v>118</v>
      </c>
      <c r="E92" s="194">
        <f t="shared" si="18"/>
        <v>7</v>
      </c>
      <c r="F92" s="129">
        <f t="shared" si="14"/>
        <v>5.93</v>
      </c>
      <c r="G92" t="str">
        <f t="shared" si="20"/>
        <v>21605旅游业管理与服务支出125万元，较2017年预算数增加7万元，增长5.93%。主要原因是人员增加，工资福利及公用经费等支出增加。</v>
      </c>
    </row>
    <row r="93" spans="1:7">
      <c r="A93" s="205">
        <v>22001</v>
      </c>
      <c r="B93" s="203" t="s">
        <v>2191</v>
      </c>
      <c r="C93" s="194">
        <v>721</v>
      </c>
      <c r="D93" s="194">
        <v>712</v>
      </c>
      <c r="E93" s="194">
        <f t="shared" si="18"/>
        <v>9</v>
      </c>
      <c r="F93" s="129">
        <f t="shared" si="14"/>
        <v>1.26</v>
      </c>
      <c r="G93" t="str">
        <f t="shared" si="20"/>
        <v>22001国土资源事务721万元，较2017年预算数增加9万元，增长1.26%。主要原因是人员增加，工资福利及公用经费等支出增加。</v>
      </c>
    </row>
    <row r="94" s="190" customFormat="1" spans="1:7">
      <c r="A94" s="197">
        <v>22004</v>
      </c>
      <c r="B94" s="198" t="s">
        <v>2277</v>
      </c>
      <c r="C94" s="199">
        <v>4</v>
      </c>
      <c r="D94" s="199">
        <v>0</v>
      </c>
      <c r="E94" s="199">
        <f t="shared" si="18"/>
        <v>4</v>
      </c>
      <c r="F94" s="200">
        <v>0</v>
      </c>
      <c r="G94" s="204" t="str">
        <f>A94&amp;B94&amp;C94&amp;"万元，主要是省提前下达资金4万元。"</f>
        <v>22004地震事务4万元，主要是省提前下达资金4万元。</v>
      </c>
    </row>
    <row r="95" spans="1:7">
      <c r="A95" s="206">
        <v>22005</v>
      </c>
      <c r="B95" s="207" t="s">
        <v>2300</v>
      </c>
      <c r="C95" s="194">
        <v>81</v>
      </c>
      <c r="D95" s="194">
        <v>71</v>
      </c>
      <c r="E95" s="194">
        <f t="shared" si="18"/>
        <v>10</v>
      </c>
      <c r="F95" s="129">
        <f t="shared" si="14"/>
        <v>14.08</v>
      </c>
      <c r="G95" t="str">
        <f>A95&amp;B95&amp;C95&amp;"万元，较2017年预算数增加"&amp;E95&amp;"万元，增长"&amp;F95&amp;"%。主要原因是人员增加，工资福利及公用经费等支出增加。"</f>
        <v>22005气象事务81万元，较2017年预算数增加10万元，增长14.08%。主要原因是人员增加，工资福利及公用经费等支出增加。</v>
      </c>
    </row>
    <row r="96" s="190" customFormat="1" spans="1:7">
      <c r="A96" s="197">
        <v>2209901</v>
      </c>
      <c r="B96" s="198" t="s">
        <v>2327</v>
      </c>
      <c r="C96" s="199">
        <v>200</v>
      </c>
      <c r="D96" s="199"/>
      <c r="E96" s="199">
        <f t="shared" si="18"/>
        <v>200</v>
      </c>
      <c r="F96" s="200">
        <v>0</v>
      </c>
      <c r="G96" s="204" t="str">
        <f>A96&amp;B96&amp;C96&amp;"万元，主要原因是预留年终绩效奖、应休未休、文明单位奖励等增加200万元。。"</f>
        <v>2209901其他国土海洋气象等支出200万元，主要原因是预留年终绩效奖、应休未休、文明单位奖励等增加200万元。。</v>
      </c>
    </row>
    <row r="97" spans="1:7">
      <c r="A97" s="206">
        <v>22101</v>
      </c>
      <c r="B97" s="207" t="s">
        <v>2330</v>
      </c>
      <c r="C97" s="194">
        <v>80</v>
      </c>
      <c r="D97" s="194">
        <v>80</v>
      </c>
      <c r="E97" s="194">
        <f t="shared" si="18"/>
        <v>0</v>
      </c>
      <c r="F97" s="129">
        <f t="shared" si="14"/>
        <v>0</v>
      </c>
      <c r="G97" s="201" t="str">
        <f t="shared" ref="G97" si="21">A97&amp;B97&amp;C97&amp;"万元，与2017年预算数一致。"</f>
        <v>22101保障性安居工程支出80万元，与2017年预算数一致。</v>
      </c>
    </row>
    <row r="98" spans="1:7">
      <c r="A98" s="205">
        <v>22102</v>
      </c>
      <c r="B98" s="203" t="s">
        <v>2348</v>
      </c>
      <c r="C98" s="194">
        <v>600</v>
      </c>
      <c r="D98" s="194">
        <v>586</v>
      </c>
      <c r="E98" s="194">
        <f t="shared" si="18"/>
        <v>14</v>
      </c>
      <c r="F98" s="129">
        <f t="shared" si="14"/>
        <v>2.39</v>
      </c>
      <c r="G98" t="str">
        <f t="shared" ref="G98:G99" si="22">A98&amp;B98&amp;C98&amp;"万元，较2017年预算数增加"&amp;E98&amp;"万元，增长"&amp;F98&amp;"%。主要原因是人员增加，工资福利及公用经费等支出增加。"</f>
        <v>22102住房改革支出600万元，较2017年预算数增加14万元，增长2.39%。主要原因是人员增加，工资福利及公用经费等支出增加。</v>
      </c>
    </row>
    <row r="99" spans="1:7">
      <c r="A99" s="205">
        <v>22201</v>
      </c>
      <c r="B99" s="203" t="s">
        <v>2365</v>
      </c>
      <c r="C99" s="194">
        <v>98</v>
      </c>
      <c r="D99" s="194">
        <v>96</v>
      </c>
      <c r="E99" s="194">
        <f t="shared" si="18"/>
        <v>2</v>
      </c>
      <c r="F99" s="129">
        <f t="shared" si="14"/>
        <v>2.08</v>
      </c>
      <c r="G99" t="str">
        <f t="shared" si="22"/>
        <v>22201粮油事务98万元，较2017年预算数增加2万元，增长2.08%。主要原因是人员增加，工资福利及公用经费等支出增加。</v>
      </c>
    </row>
    <row r="100" spans="1:7">
      <c r="A100" s="206">
        <v>2299901</v>
      </c>
      <c r="B100" s="207" t="s">
        <v>2461</v>
      </c>
      <c r="C100" s="194">
        <v>1300</v>
      </c>
      <c r="D100" s="194">
        <v>2311</v>
      </c>
      <c r="E100" s="194">
        <f t="shared" si="18"/>
        <v>-1011</v>
      </c>
      <c r="F100" s="129">
        <f t="shared" si="14"/>
        <v>-43.75</v>
      </c>
      <c r="G100" s="202" t="str">
        <f>A100&amp;B100&amp;C100&amp;"万元，较2017年预算数减少"&amp;E100&amp;"万元，减少"&amp;F100&amp;"%。主要原因是按预算支出的1%安排预备费增加100万。预留人员正常晋升减少350万元。根据政府收支分类要求将地方政府债务付息支出单列。还贷资金减少550万元。"</f>
        <v>2299901其他支出1300万元，较2017年预算数减少-1011万元，减少-43.75%。主要原因是按预算支出的1%安排预备费增加100万。预留人员正常晋升减少350万元。根据政府收支分类要求将地方政府债务付息支出单列。还贷资金减少550万元。</v>
      </c>
    </row>
    <row r="101" spans="1:7">
      <c r="A101" s="205">
        <v>23203</v>
      </c>
      <c r="B101" s="203" t="s">
        <v>2467</v>
      </c>
      <c r="C101" s="194">
        <v>3935</v>
      </c>
      <c r="D101" s="194">
        <v>3200</v>
      </c>
      <c r="E101" s="194">
        <f t="shared" si="18"/>
        <v>735</v>
      </c>
      <c r="F101" s="129">
        <f t="shared" si="14"/>
        <v>22.97</v>
      </c>
      <c r="G101" t="str">
        <f>A101&amp;B101&amp;C101&amp;"万元，较2017年预算数增加"&amp;E101&amp;"万元，增长"&amp;F101&amp;"%。主要原因地方政府债券利息减少700万，农信社不良资产包处置资本金贷款利息189万元。"</f>
        <v>23203地方政府一般债务付息支出3935万元，较2017年预算数增加735万元，增长22.97%。主要原因地方政府债券利息减少700万，农信社不良资产包处置资本金贷款利息189万元。</v>
      </c>
    </row>
  </sheetData>
  <autoFilter ref="A1:I101">
    <extLst/>
  </autoFilter>
  <printOptions horizontalCentered="1"/>
  <pageMargins left="0.393055555555556" right="0.393055555555556" top="0.393055555555556" bottom="0.393055555555556" header="0.314583333333333" footer="0.31458333333333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C5" sqref="C5"/>
    </sheetView>
  </sheetViews>
  <sheetFormatPr defaultColWidth="9" defaultRowHeight="11.25"/>
  <cols>
    <col min="1" max="1" width="37.625" style="178" customWidth="1"/>
    <col min="2" max="2" width="11.125" style="178" customWidth="1"/>
    <col min="3" max="3" width="14.875" style="178" customWidth="1"/>
    <col min="4" max="4" width="15.5" style="178" customWidth="1"/>
    <col min="5" max="5" width="9" style="178"/>
    <col min="6" max="15" width="9" style="178" hidden="1" customWidth="1"/>
    <col min="16" max="220" width="9" style="178"/>
    <col min="221" max="221" width="20.125" style="178" customWidth="1"/>
    <col min="222" max="222" width="9.625" style="178" customWidth="1"/>
    <col min="223" max="223" width="8.625" style="178" customWidth="1"/>
    <col min="224" max="224" width="8.875" style="178" customWidth="1"/>
    <col min="225" max="227" width="7.625" style="178" customWidth="1"/>
    <col min="228" max="228" width="8.125" style="178" customWidth="1"/>
    <col min="229" max="229" width="7.625" style="178" customWidth="1"/>
    <col min="230" max="230" width="9" style="178" customWidth="1"/>
    <col min="231" max="476" width="9" style="178"/>
    <col min="477" max="477" width="20.125" style="178" customWidth="1"/>
    <col min="478" max="478" width="9.625" style="178" customWidth="1"/>
    <col min="479" max="479" width="8.625" style="178" customWidth="1"/>
    <col min="480" max="480" width="8.875" style="178" customWidth="1"/>
    <col min="481" max="483" width="7.625" style="178" customWidth="1"/>
    <col min="484" max="484" width="8.125" style="178" customWidth="1"/>
    <col min="485" max="485" width="7.625" style="178" customWidth="1"/>
    <col min="486" max="486" width="9" style="178" customWidth="1"/>
    <col min="487" max="732" width="9" style="178"/>
    <col min="733" max="733" width="20.125" style="178" customWidth="1"/>
    <col min="734" max="734" width="9.625" style="178" customWidth="1"/>
    <col min="735" max="735" width="8.625" style="178" customWidth="1"/>
    <col min="736" max="736" width="8.875" style="178" customWidth="1"/>
    <col min="737" max="739" width="7.625" style="178" customWidth="1"/>
    <col min="740" max="740" width="8.125" style="178" customWidth="1"/>
    <col min="741" max="741" width="7.625" style="178" customWidth="1"/>
    <col min="742" max="742" width="9" style="178" customWidth="1"/>
    <col min="743" max="988" width="9" style="178"/>
    <col min="989" max="989" width="20.125" style="178" customWidth="1"/>
    <col min="990" max="990" width="9.625" style="178" customWidth="1"/>
    <col min="991" max="991" width="8.625" style="178" customWidth="1"/>
    <col min="992" max="992" width="8.875" style="178" customWidth="1"/>
    <col min="993" max="995" width="7.625" style="178" customWidth="1"/>
    <col min="996" max="996" width="8.125" style="178" customWidth="1"/>
    <col min="997" max="997" width="7.625" style="178" customWidth="1"/>
    <col min="998" max="998" width="9" style="178" customWidth="1"/>
    <col min="999" max="1244" width="9" style="178"/>
    <col min="1245" max="1245" width="20.125" style="178" customWidth="1"/>
    <col min="1246" max="1246" width="9.625" style="178" customWidth="1"/>
    <col min="1247" max="1247" width="8.625" style="178" customWidth="1"/>
    <col min="1248" max="1248" width="8.875" style="178" customWidth="1"/>
    <col min="1249" max="1251" width="7.625" style="178" customWidth="1"/>
    <col min="1252" max="1252" width="8.125" style="178" customWidth="1"/>
    <col min="1253" max="1253" width="7.625" style="178" customWidth="1"/>
    <col min="1254" max="1254" width="9" style="178" customWidth="1"/>
    <col min="1255" max="1500" width="9" style="178"/>
    <col min="1501" max="1501" width="20.125" style="178" customWidth="1"/>
    <col min="1502" max="1502" width="9.625" style="178" customWidth="1"/>
    <col min="1503" max="1503" width="8.625" style="178" customWidth="1"/>
    <col min="1504" max="1504" width="8.875" style="178" customWidth="1"/>
    <col min="1505" max="1507" width="7.625" style="178" customWidth="1"/>
    <col min="1508" max="1508" width="8.125" style="178" customWidth="1"/>
    <col min="1509" max="1509" width="7.625" style="178" customWidth="1"/>
    <col min="1510" max="1510" width="9" style="178" customWidth="1"/>
    <col min="1511" max="1756" width="9" style="178"/>
    <col min="1757" max="1757" width="20.125" style="178" customWidth="1"/>
    <col min="1758" max="1758" width="9.625" style="178" customWidth="1"/>
    <col min="1759" max="1759" width="8.625" style="178" customWidth="1"/>
    <col min="1760" max="1760" width="8.875" style="178" customWidth="1"/>
    <col min="1761" max="1763" width="7.625" style="178" customWidth="1"/>
    <col min="1764" max="1764" width="8.125" style="178" customWidth="1"/>
    <col min="1765" max="1765" width="7.625" style="178" customWidth="1"/>
    <col min="1766" max="1766" width="9" style="178" customWidth="1"/>
    <col min="1767" max="2012" width="9" style="178"/>
    <col min="2013" max="2013" width="20.125" style="178" customWidth="1"/>
    <col min="2014" max="2014" width="9.625" style="178" customWidth="1"/>
    <col min="2015" max="2015" width="8.625" style="178" customWidth="1"/>
    <col min="2016" max="2016" width="8.875" style="178" customWidth="1"/>
    <col min="2017" max="2019" width="7.625" style="178" customWidth="1"/>
    <col min="2020" max="2020" width="8.125" style="178" customWidth="1"/>
    <col min="2021" max="2021" width="7.625" style="178" customWidth="1"/>
    <col min="2022" max="2022" width="9" style="178" customWidth="1"/>
    <col min="2023" max="2268" width="9" style="178"/>
    <col min="2269" max="2269" width="20.125" style="178" customWidth="1"/>
    <col min="2270" max="2270" width="9.625" style="178" customWidth="1"/>
    <col min="2271" max="2271" width="8.625" style="178" customWidth="1"/>
    <col min="2272" max="2272" width="8.875" style="178" customWidth="1"/>
    <col min="2273" max="2275" width="7.625" style="178" customWidth="1"/>
    <col min="2276" max="2276" width="8.125" style="178" customWidth="1"/>
    <col min="2277" max="2277" width="7.625" style="178" customWidth="1"/>
    <col min="2278" max="2278" width="9" style="178" customWidth="1"/>
    <col min="2279" max="2524" width="9" style="178"/>
    <col min="2525" max="2525" width="20.125" style="178" customWidth="1"/>
    <col min="2526" max="2526" width="9.625" style="178" customWidth="1"/>
    <col min="2527" max="2527" width="8.625" style="178" customWidth="1"/>
    <col min="2528" max="2528" width="8.875" style="178" customWidth="1"/>
    <col min="2529" max="2531" width="7.625" style="178" customWidth="1"/>
    <col min="2532" max="2532" width="8.125" style="178" customWidth="1"/>
    <col min="2533" max="2533" width="7.625" style="178" customWidth="1"/>
    <col min="2534" max="2534" width="9" style="178" customWidth="1"/>
    <col min="2535" max="2780" width="9" style="178"/>
    <col min="2781" max="2781" width="20.125" style="178" customWidth="1"/>
    <col min="2782" max="2782" width="9.625" style="178" customWidth="1"/>
    <col min="2783" max="2783" width="8.625" style="178" customWidth="1"/>
    <col min="2784" max="2784" width="8.875" style="178" customWidth="1"/>
    <col min="2785" max="2787" width="7.625" style="178" customWidth="1"/>
    <col min="2788" max="2788" width="8.125" style="178" customWidth="1"/>
    <col min="2789" max="2789" width="7.625" style="178" customWidth="1"/>
    <col min="2790" max="2790" width="9" style="178" customWidth="1"/>
    <col min="2791" max="3036" width="9" style="178"/>
    <col min="3037" max="3037" width="20.125" style="178" customWidth="1"/>
    <col min="3038" max="3038" width="9.625" style="178" customWidth="1"/>
    <col min="3039" max="3039" width="8.625" style="178" customWidth="1"/>
    <col min="3040" max="3040" width="8.875" style="178" customWidth="1"/>
    <col min="3041" max="3043" width="7.625" style="178" customWidth="1"/>
    <col min="3044" max="3044" width="8.125" style="178" customWidth="1"/>
    <col min="3045" max="3045" width="7.625" style="178" customWidth="1"/>
    <col min="3046" max="3046" width="9" style="178" customWidth="1"/>
    <col min="3047" max="3292" width="9" style="178"/>
    <col min="3293" max="3293" width="20.125" style="178" customWidth="1"/>
    <col min="3294" max="3294" width="9.625" style="178" customWidth="1"/>
    <col min="3295" max="3295" width="8.625" style="178" customWidth="1"/>
    <col min="3296" max="3296" width="8.875" style="178" customWidth="1"/>
    <col min="3297" max="3299" width="7.625" style="178" customWidth="1"/>
    <col min="3300" max="3300" width="8.125" style="178" customWidth="1"/>
    <col min="3301" max="3301" width="7.625" style="178" customWidth="1"/>
    <col min="3302" max="3302" width="9" style="178" customWidth="1"/>
    <col min="3303" max="3548" width="9" style="178"/>
    <col min="3549" max="3549" width="20.125" style="178" customWidth="1"/>
    <col min="3550" max="3550" width="9.625" style="178" customWidth="1"/>
    <col min="3551" max="3551" width="8.625" style="178" customWidth="1"/>
    <col min="3552" max="3552" width="8.875" style="178" customWidth="1"/>
    <col min="3553" max="3555" width="7.625" style="178" customWidth="1"/>
    <col min="3556" max="3556" width="8.125" style="178" customWidth="1"/>
    <col min="3557" max="3557" width="7.625" style="178" customWidth="1"/>
    <col min="3558" max="3558" width="9" style="178" customWidth="1"/>
    <col min="3559" max="3804" width="9" style="178"/>
    <col min="3805" max="3805" width="20.125" style="178" customWidth="1"/>
    <col min="3806" max="3806" width="9.625" style="178" customWidth="1"/>
    <col min="3807" max="3807" width="8.625" style="178" customWidth="1"/>
    <col min="3808" max="3808" width="8.875" style="178" customWidth="1"/>
    <col min="3809" max="3811" width="7.625" style="178" customWidth="1"/>
    <col min="3812" max="3812" width="8.125" style="178" customWidth="1"/>
    <col min="3813" max="3813" width="7.625" style="178" customWidth="1"/>
    <col min="3814" max="3814" width="9" style="178" customWidth="1"/>
    <col min="3815" max="4060" width="9" style="178"/>
    <col min="4061" max="4061" width="20.125" style="178" customWidth="1"/>
    <col min="4062" max="4062" width="9.625" style="178" customWidth="1"/>
    <col min="4063" max="4063" width="8.625" style="178" customWidth="1"/>
    <col min="4064" max="4064" width="8.875" style="178" customWidth="1"/>
    <col min="4065" max="4067" width="7.625" style="178" customWidth="1"/>
    <col min="4068" max="4068" width="8.125" style="178" customWidth="1"/>
    <col min="4069" max="4069" width="7.625" style="178" customWidth="1"/>
    <col min="4070" max="4070" width="9" style="178" customWidth="1"/>
    <col min="4071" max="4316" width="9" style="178"/>
    <col min="4317" max="4317" width="20.125" style="178" customWidth="1"/>
    <col min="4318" max="4318" width="9.625" style="178" customWidth="1"/>
    <col min="4319" max="4319" width="8.625" style="178" customWidth="1"/>
    <col min="4320" max="4320" width="8.875" style="178" customWidth="1"/>
    <col min="4321" max="4323" width="7.625" style="178" customWidth="1"/>
    <col min="4324" max="4324" width="8.125" style="178" customWidth="1"/>
    <col min="4325" max="4325" width="7.625" style="178" customWidth="1"/>
    <col min="4326" max="4326" width="9" style="178" customWidth="1"/>
    <col min="4327" max="4572" width="9" style="178"/>
    <col min="4573" max="4573" width="20.125" style="178" customWidth="1"/>
    <col min="4574" max="4574" width="9.625" style="178" customWidth="1"/>
    <col min="4575" max="4575" width="8.625" style="178" customWidth="1"/>
    <col min="4576" max="4576" width="8.875" style="178" customWidth="1"/>
    <col min="4577" max="4579" width="7.625" style="178" customWidth="1"/>
    <col min="4580" max="4580" width="8.125" style="178" customWidth="1"/>
    <col min="4581" max="4581" width="7.625" style="178" customWidth="1"/>
    <col min="4582" max="4582" width="9" style="178" customWidth="1"/>
    <col min="4583" max="4828" width="9" style="178"/>
    <col min="4829" max="4829" width="20.125" style="178" customWidth="1"/>
    <col min="4830" max="4830" width="9.625" style="178" customWidth="1"/>
    <col min="4831" max="4831" width="8.625" style="178" customWidth="1"/>
    <col min="4832" max="4832" width="8.875" style="178" customWidth="1"/>
    <col min="4833" max="4835" width="7.625" style="178" customWidth="1"/>
    <col min="4836" max="4836" width="8.125" style="178" customWidth="1"/>
    <col min="4837" max="4837" width="7.625" style="178" customWidth="1"/>
    <col min="4838" max="4838" width="9" style="178" customWidth="1"/>
    <col min="4839" max="5084" width="9" style="178"/>
    <col min="5085" max="5085" width="20.125" style="178" customWidth="1"/>
    <col min="5086" max="5086" width="9.625" style="178" customWidth="1"/>
    <col min="5087" max="5087" width="8.625" style="178" customWidth="1"/>
    <col min="5088" max="5088" width="8.875" style="178" customWidth="1"/>
    <col min="5089" max="5091" width="7.625" style="178" customWidth="1"/>
    <col min="5092" max="5092" width="8.125" style="178" customWidth="1"/>
    <col min="5093" max="5093" width="7.625" style="178" customWidth="1"/>
    <col min="5094" max="5094" width="9" style="178" customWidth="1"/>
    <col min="5095" max="5340" width="9" style="178"/>
    <col min="5341" max="5341" width="20.125" style="178" customWidth="1"/>
    <col min="5342" max="5342" width="9.625" style="178" customWidth="1"/>
    <col min="5343" max="5343" width="8.625" style="178" customWidth="1"/>
    <col min="5344" max="5344" width="8.875" style="178" customWidth="1"/>
    <col min="5345" max="5347" width="7.625" style="178" customWidth="1"/>
    <col min="5348" max="5348" width="8.125" style="178" customWidth="1"/>
    <col min="5349" max="5349" width="7.625" style="178" customWidth="1"/>
    <col min="5350" max="5350" width="9" style="178" customWidth="1"/>
    <col min="5351" max="5596" width="9" style="178"/>
    <col min="5597" max="5597" width="20.125" style="178" customWidth="1"/>
    <col min="5598" max="5598" width="9.625" style="178" customWidth="1"/>
    <col min="5599" max="5599" width="8.625" style="178" customWidth="1"/>
    <col min="5600" max="5600" width="8.875" style="178" customWidth="1"/>
    <col min="5601" max="5603" width="7.625" style="178" customWidth="1"/>
    <col min="5604" max="5604" width="8.125" style="178" customWidth="1"/>
    <col min="5605" max="5605" width="7.625" style="178" customWidth="1"/>
    <col min="5606" max="5606" width="9" style="178" customWidth="1"/>
    <col min="5607" max="5852" width="9" style="178"/>
    <col min="5853" max="5853" width="20.125" style="178" customWidth="1"/>
    <col min="5854" max="5854" width="9.625" style="178" customWidth="1"/>
    <col min="5855" max="5855" width="8.625" style="178" customWidth="1"/>
    <col min="5856" max="5856" width="8.875" style="178" customWidth="1"/>
    <col min="5857" max="5859" width="7.625" style="178" customWidth="1"/>
    <col min="5860" max="5860" width="8.125" style="178" customWidth="1"/>
    <col min="5861" max="5861" width="7.625" style="178" customWidth="1"/>
    <col min="5862" max="5862" width="9" style="178" customWidth="1"/>
    <col min="5863" max="6108" width="9" style="178"/>
    <col min="6109" max="6109" width="20.125" style="178" customWidth="1"/>
    <col min="6110" max="6110" width="9.625" style="178" customWidth="1"/>
    <col min="6111" max="6111" width="8.625" style="178" customWidth="1"/>
    <col min="6112" max="6112" width="8.875" style="178" customWidth="1"/>
    <col min="6113" max="6115" width="7.625" style="178" customWidth="1"/>
    <col min="6116" max="6116" width="8.125" style="178" customWidth="1"/>
    <col min="6117" max="6117" width="7.625" style="178" customWidth="1"/>
    <col min="6118" max="6118" width="9" style="178" customWidth="1"/>
    <col min="6119" max="6364" width="9" style="178"/>
    <col min="6365" max="6365" width="20.125" style="178" customWidth="1"/>
    <col min="6366" max="6366" width="9.625" style="178" customWidth="1"/>
    <col min="6367" max="6367" width="8.625" style="178" customWidth="1"/>
    <col min="6368" max="6368" width="8.875" style="178" customWidth="1"/>
    <col min="6369" max="6371" width="7.625" style="178" customWidth="1"/>
    <col min="6372" max="6372" width="8.125" style="178" customWidth="1"/>
    <col min="6373" max="6373" width="7.625" style="178" customWidth="1"/>
    <col min="6374" max="6374" width="9" style="178" customWidth="1"/>
    <col min="6375" max="6620" width="9" style="178"/>
    <col min="6621" max="6621" width="20.125" style="178" customWidth="1"/>
    <col min="6622" max="6622" width="9.625" style="178" customWidth="1"/>
    <col min="6623" max="6623" width="8.625" style="178" customWidth="1"/>
    <col min="6624" max="6624" width="8.875" style="178" customWidth="1"/>
    <col min="6625" max="6627" width="7.625" style="178" customWidth="1"/>
    <col min="6628" max="6628" width="8.125" style="178" customWidth="1"/>
    <col min="6629" max="6629" width="7.625" style="178" customWidth="1"/>
    <col min="6630" max="6630" width="9" style="178" customWidth="1"/>
    <col min="6631" max="6876" width="9" style="178"/>
    <col min="6877" max="6877" width="20.125" style="178" customWidth="1"/>
    <col min="6878" max="6878" width="9.625" style="178" customWidth="1"/>
    <col min="6879" max="6879" width="8.625" style="178" customWidth="1"/>
    <col min="6880" max="6880" width="8.875" style="178" customWidth="1"/>
    <col min="6881" max="6883" width="7.625" style="178" customWidth="1"/>
    <col min="6884" max="6884" width="8.125" style="178" customWidth="1"/>
    <col min="6885" max="6885" width="7.625" style="178" customWidth="1"/>
    <col min="6886" max="6886" width="9" style="178" customWidth="1"/>
    <col min="6887" max="7132" width="9" style="178"/>
    <col min="7133" max="7133" width="20.125" style="178" customWidth="1"/>
    <col min="7134" max="7134" width="9.625" style="178" customWidth="1"/>
    <col min="7135" max="7135" width="8.625" style="178" customWidth="1"/>
    <col min="7136" max="7136" width="8.875" style="178" customWidth="1"/>
    <col min="7137" max="7139" width="7.625" style="178" customWidth="1"/>
    <col min="7140" max="7140" width="8.125" style="178" customWidth="1"/>
    <col min="7141" max="7141" width="7.625" style="178" customWidth="1"/>
    <col min="7142" max="7142" width="9" style="178" customWidth="1"/>
    <col min="7143" max="7388" width="9" style="178"/>
    <col min="7389" max="7389" width="20.125" style="178" customWidth="1"/>
    <col min="7390" max="7390" width="9.625" style="178" customWidth="1"/>
    <col min="7391" max="7391" width="8.625" style="178" customWidth="1"/>
    <col min="7392" max="7392" width="8.875" style="178" customWidth="1"/>
    <col min="7393" max="7395" width="7.625" style="178" customWidth="1"/>
    <col min="7396" max="7396" width="8.125" style="178" customWidth="1"/>
    <col min="7397" max="7397" width="7.625" style="178" customWidth="1"/>
    <col min="7398" max="7398" width="9" style="178" customWidth="1"/>
    <col min="7399" max="7644" width="9" style="178"/>
    <col min="7645" max="7645" width="20.125" style="178" customWidth="1"/>
    <col min="7646" max="7646" width="9.625" style="178" customWidth="1"/>
    <col min="7647" max="7647" width="8.625" style="178" customWidth="1"/>
    <col min="7648" max="7648" width="8.875" style="178" customWidth="1"/>
    <col min="7649" max="7651" width="7.625" style="178" customWidth="1"/>
    <col min="7652" max="7652" width="8.125" style="178" customWidth="1"/>
    <col min="7653" max="7653" width="7.625" style="178" customWidth="1"/>
    <col min="7654" max="7654" width="9" style="178" customWidth="1"/>
    <col min="7655" max="7900" width="9" style="178"/>
    <col min="7901" max="7901" width="20.125" style="178" customWidth="1"/>
    <col min="7902" max="7902" width="9.625" style="178" customWidth="1"/>
    <col min="7903" max="7903" width="8.625" style="178" customWidth="1"/>
    <col min="7904" max="7904" width="8.875" style="178" customWidth="1"/>
    <col min="7905" max="7907" width="7.625" style="178" customWidth="1"/>
    <col min="7908" max="7908" width="8.125" style="178" customWidth="1"/>
    <col min="7909" max="7909" width="7.625" style="178" customWidth="1"/>
    <col min="7910" max="7910" width="9" style="178" customWidth="1"/>
    <col min="7911" max="8156" width="9" style="178"/>
    <col min="8157" max="8157" width="20.125" style="178" customWidth="1"/>
    <col min="8158" max="8158" width="9.625" style="178" customWidth="1"/>
    <col min="8159" max="8159" width="8.625" style="178" customWidth="1"/>
    <col min="8160" max="8160" width="8.875" style="178" customWidth="1"/>
    <col min="8161" max="8163" width="7.625" style="178" customWidth="1"/>
    <col min="8164" max="8164" width="8.125" style="178" customWidth="1"/>
    <col min="8165" max="8165" width="7.625" style="178" customWidth="1"/>
    <col min="8166" max="8166" width="9" style="178" customWidth="1"/>
    <col min="8167" max="8412" width="9" style="178"/>
    <col min="8413" max="8413" width="20.125" style="178" customWidth="1"/>
    <col min="8414" max="8414" width="9.625" style="178" customWidth="1"/>
    <col min="8415" max="8415" width="8.625" style="178" customWidth="1"/>
    <col min="8416" max="8416" width="8.875" style="178" customWidth="1"/>
    <col min="8417" max="8419" width="7.625" style="178" customWidth="1"/>
    <col min="8420" max="8420" width="8.125" style="178" customWidth="1"/>
    <col min="8421" max="8421" width="7.625" style="178" customWidth="1"/>
    <col min="8422" max="8422" width="9" style="178" customWidth="1"/>
    <col min="8423" max="8668" width="9" style="178"/>
    <col min="8669" max="8669" width="20.125" style="178" customWidth="1"/>
    <col min="8670" max="8670" width="9.625" style="178" customWidth="1"/>
    <col min="8671" max="8671" width="8.625" style="178" customWidth="1"/>
    <col min="8672" max="8672" width="8.875" style="178" customWidth="1"/>
    <col min="8673" max="8675" width="7.625" style="178" customWidth="1"/>
    <col min="8676" max="8676" width="8.125" style="178" customWidth="1"/>
    <col min="8677" max="8677" width="7.625" style="178" customWidth="1"/>
    <col min="8678" max="8678" width="9" style="178" customWidth="1"/>
    <col min="8679" max="8924" width="9" style="178"/>
    <col min="8925" max="8925" width="20.125" style="178" customWidth="1"/>
    <col min="8926" max="8926" width="9.625" style="178" customWidth="1"/>
    <col min="8927" max="8927" width="8.625" style="178" customWidth="1"/>
    <col min="8928" max="8928" width="8.875" style="178" customWidth="1"/>
    <col min="8929" max="8931" width="7.625" style="178" customWidth="1"/>
    <col min="8932" max="8932" width="8.125" style="178" customWidth="1"/>
    <col min="8933" max="8933" width="7.625" style="178" customWidth="1"/>
    <col min="8934" max="8934" width="9" style="178" customWidth="1"/>
    <col min="8935" max="9180" width="9" style="178"/>
    <col min="9181" max="9181" width="20.125" style="178" customWidth="1"/>
    <col min="9182" max="9182" width="9.625" style="178" customWidth="1"/>
    <col min="9183" max="9183" width="8.625" style="178" customWidth="1"/>
    <col min="9184" max="9184" width="8.875" style="178" customWidth="1"/>
    <col min="9185" max="9187" width="7.625" style="178" customWidth="1"/>
    <col min="9188" max="9188" width="8.125" style="178" customWidth="1"/>
    <col min="9189" max="9189" width="7.625" style="178" customWidth="1"/>
    <col min="9190" max="9190" width="9" style="178" customWidth="1"/>
    <col min="9191" max="9436" width="9" style="178"/>
    <col min="9437" max="9437" width="20.125" style="178" customWidth="1"/>
    <col min="9438" max="9438" width="9.625" style="178" customWidth="1"/>
    <col min="9439" max="9439" width="8.625" style="178" customWidth="1"/>
    <col min="9440" max="9440" width="8.875" style="178" customWidth="1"/>
    <col min="9441" max="9443" width="7.625" style="178" customWidth="1"/>
    <col min="9444" max="9444" width="8.125" style="178" customWidth="1"/>
    <col min="9445" max="9445" width="7.625" style="178" customWidth="1"/>
    <col min="9446" max="9446" width="9" style="178" customWidth="1"/>
    <col min="9447" max="9692" width="9" style="178"/>
    <col min="9693" max="9693" width="20.125" style="178" customWidth="1"/>
    <col min="9694" max="9694" width="9.625" style="178" customWidth="1"/>
    <col min="9695" max="9695" width="8.625" style="178" customWidth="1"/>
    <col min="9696" max="9696" width="8.875" style="178" customWidth="1"/>
    <col min="9697" max="9699" width="7.625" style="178" customWidth="1"/>
    <col min="9700" max="9700" width="8.125" style="178" customWidth="1"/>
    <col min="9701" max="9701" width="7.625" style="178" customWidth="1"/>
    <col min="9702" max="9702" width="9" style="178" customWidth="1"/>
    <col min="9703" max="9948" width="9" style="178"/>
    <col min="9949" max="9949" width="20.125" style="178" customWidth="1"/>
    <col min="9950" max="9950" width="9.625" style="178" customWidth="1"/>
    <col min="9951" max="9951" width="8.625" style="178" customWidth="1"/>
    <col min="9952" max="9952" width="8.875" style="178" customWidth="1"/>
    <col min="9953" max="9955" width="7.625" style="178" customWidth="1"/>
    <col min="9956" max="9956" width="8.125" style="178" customWidth="1"/>
    <col min="9957" max="9957" width="7.625" style="178" customWidth="1"/>
    <col min="9958" max="9958" width="9" style="178" customWidth="1"/>
    <col min="9959" max="10204" width="9" style="178"/>
    <col min="10205" max="10205" width="20.125" style="178" customWidth="1"/>
    <col min="10206" max="10206" width="9.625" style="178" customWidth="1"/>
    <col min="10207" max="10207" width="8.625" style="178" customWidth="1"/>
    <col min="10208" max="10208" width="8.875" style="178" customWidth="1"/>
    <col min="10209" max="10211" width="7.625" style="178" customWidth="1"/>
    <col min="10212" max="10212" width="8.125" style="178" customWidth="1"/>
    <col min="10213" max="10213" width="7.625" style="178" customWidth="1"/>
    <col min="10214" max="10214" width="9" style="178" customWidth="1"/>
    <col min="10215" max="10460" width="9" style="178"/>
    <col min="10461" max="10461" width="20.125" style="178" customWidth="1"/>
    <col min="10462" max="10462" width="9.625" style="178" customWidth="1"/>
    <col min="10463" max="10463" width="8.625" style="178" customWidth="1"/>
    <col min="10464" max="10464" width="8.875" style="178" customWidth="1"/>
    <col min="10465" max="10467" width="7.625" style="178" customWidth="1"/>
    <col min="10468" max="10468" width="8.125" style="178" customWidth="1"/>
    <col min="10469" max="10469" width="7.625" style="178" customWidth="1"/>
    <col min="10470" max="10470" width="9" style="178" customWidth="1"/>
    <col min="10471" max="10716" width="9" style="178"/>
    <col min="10717" max="10717" width="20.125" style="178" customWidth="1"/>
    <col min="10718" max="10718" width="9.625" style="178" customWidth="1"/>
    <col min="10719" max="10719" width="8.625" style="178" customWidth="1"/>
    <col min="10720" max="10720" width="8.875" style="178" customWidth="1"/>
    <col min="10721" max="10723" width="7.625" style="178" customWidth="1"/>
    <col min="10724" max="10724" width="8.125" style="178" customWidth="1"/>
    <col min="10725" max="10725" width="7.625" style="178" customWidth="1"/>
    <col min="10726" max="10726" width="9" style="178" customWidth="1"/>
    <col min="10727" max="10972" width="9" style="178"/>
    <col min="10973" max="10973" width="20.125" style="178" customWidth="1"/>
    <col min="10974" max="10974" width="9.625" style="178" customWidth="1"/>
    <col min="10975" max="10975" width="8.625" style="178" customWidth="1"/>
    <col min="10976" max="10976" width="8.875" style="178" customWidth="1"/>
    <col min="10977" max="10979" width="7.625" style="178" customWidth="1"/>
    <col min="10980" max="10980" width="8.125" style="178" customWidth="1"/>
    <col min="10981" max="10981" width="7.625" style="178" customWidth="1"/>
    <col min="10982" max="10982" width="9" style="178" customWidth="1"/>
    <col min="10983" max="11228" width="9" style="178"/>
    <col min="11229" max="11229" width="20.125" style="178" customWidth="1"/>
    <col min="11230" max="11230" width="9.625" style="178" customWidth="1"/>
    <col min="11231" max="11231" width="8.625" style="178" customWidth="1"/>
    <col min="11232" max="11232" width="8.875" style="178" customWidth="1"/>
    <col min="11233" max="11235" width="7.625" style="178" customWidth="1"/>
    <col min="11236" max="11236" width="8.125" style="178" customWidth="1"/>
    <col min="11237" max="11237" width="7.625" style="178" customWidth="1"/>
    <col min="11238" max="11238" width="9" style="178" customWidth="1"/>
    <col min="11239" max="11484" width="9" style="178"/>
    <col min="11485" max="11485" width="20.125" style="178" customWidth="1"/>
    <col min="11486" max="11486" width="9.625" style="178" customWidth="1"/>
    <col min="11487" max="11487" width="8.625" style="178" customWidth="1"/>
    <col min="11488" max="11488" width="8.875" style="178" customWidth="1"/>
    <col min="11489" max="11491" width="7.625" style="178" customWidth="1"/>
    <col min="11492" max="11492" width="8.125" style="178" customWidth="1"/>
    <col min="11493" max="11493" width="7.625" style="178" customWidth="1"/>
    <col min="11494" max="11494" width="9" style="178" customWidth="1"/>
    <col min="11495" max="11740" width="9" style="178"/>
    <col min="11741" max="11741" width="20.125" style="178" customWidth="1"/>
    <col min="11742" max="11742" width="9.625" style="178" customWidth="1"/>
    <col min="11743" max="11743" width="8.625" style="178" customWidth="1"/>
    <col min="11744" max="11744" width="8.875" style="178" customWidth="1"/>
    <col min="11745" max="11747" width="7.625" style="178" customWidth="1"/>
    <col min="11748" max="11748" width="8.125" style="178" customWidth="1"/>
    <col min="11749" max="11749" width="7.625" style="178" customWidth="1"/>
    <col min="11750" max="11750" width="9" style="178" customWidth="1"/>
    <col min="11751" max="11996" width="9" style="178"/>
    <col min="11997" max="11997" width="20.125" style="178" customWidth="1"/>
    <col min="11998" max="11998" width="9.625" style="178" customWidth="1"/>
    <col min="11999" max="11999" width="8.625" style="178" customWidth="1"/>
    <col min="12000" max="12000" width="8.875" style="178" customWidth="1"/>
    <col min="12001" max="12003" width="7.625" style="178" customWidth="1"/>
    <col min="12004" max="12004" width="8.125" style="178" customWidth="1"/>
    <col min="12005" max="12005" width="7.625" style="178" customWidth="1"/>
    <col min="12006" max="12006" width="9" style="178" customWidth="1"/>
    <col min="12007" max="12252" width="9" style="178"/>
    <col min="12253" max="12253" width="20.125" style="178" customWidth="1"/>
    <col min="12254" max="12254" width="9.625" style="178" customWidth="1"/>
    <col min="12255" max="12255" width="8.625" style="178" customWidth="1"/>
    <col min="12256" max="12256" width="8.875" style="178" customWidth="1"/>
    <col min="12257" max="12259" width="7.625" style="178" customWidth="1"/>
    <col min="12260" max="12260" width="8.125" style="178" customWidth="1"/>
    <col min="12261" max="12261" width="7.625" style="178" customWidth="1"/>
    <col min="12262" max="12262" width="9" style="178" customWidth="1"/>
    <col min="12263" max="12508" width="9" style="178"/>
    <col min="12509" max="12509" width="20.125" style="178" customWidth="1"/>
    <col min="12510" max="12510" width="9.625" style="178" customWidth="1"/>
    <col min="12511" max="12511" width="8.625" style="178" customWidth="1"/>
    <col min="12512" max="12512" width="8.875" style="178" customWidth="1"/>
    <col min="12513" max="12515" width="7.625" style="178" customWidth="1"/>
    <col min="12516" max="12516" width="8.125" style="178" customWidth="1"/>
    <col min="12517" max="12517" width="7.625" style="178" customWidth="1"/>
    <col min="12518" max="12518" width="9" style="178" customWidth="1"/>
    <col min="12519" max="12764" width="9" style="178"/>
    <col min="12765" max="12765" width="20.125" style="178" customWidth="1"/>
    <col min="12766" max="12766" width="9.625" style="178" customWidth="1"/>
    <col min="12767" max="12767" width="8.625" style="178" customWidth="1"/>
    <col min="12768" max="12768" width="8.875" style="178" customWidth="1"/>
    <col min="12769" max="12771" width="7.625" style="178" customWidth="1"/>
    <col min="12772" max="12772" width="8.125" style="178" customWidth="1"/>
    <col min="12773" max="12773" width="7.625" style="178" customWidth="1"/>
    <col min="12774" max="12774" width="9" style="178" customWidth="1"/>
    <col min="12775" max="13020" width="9" style="178"/>
    <col min="13021" max="13021" width="20.125" style="178" customWidth="1"/>
    <col min="13022" max="13022" width="9.625" style="178" customWidth="1"/>
    <col min="13023" max="13023" width="8.625" style="178" customWidth="1"/>
    <col min="13024" max="13024" width="8.875" style="178" customWidth="1"/>
    <col min="13025" max="13027" width="7.625" style="178" customWidth="1"/>
    <col min="13028" max="13028" width="8.125" style="178" customWidth="1"/>
    <col min="13029" max="13029" width="7.625" style="178" customWidth="1"/>
    <col min="13030" max="13030" width="9" style="178" customWidth="1"/>
    <col min="13031" max="13276" width="9" style="178"/>
    <col min="13277" max="13277" width="20.125" style="178" customWidth="1"/>
    <col min="13278" max="13278" width="9.625" style="178" customWidth="1"/>
    <col min="13279" max="13279" width="8.625" style="178" customWidth="1"/>
    <col min="13280" max="13280" width="8.875" style="178" customWidth="1"/>
    <col min="13281" max="13283" width="7.625" style="178" customWidth="1"/>
    <col min="13284" max="13284" width="8.125" style="178" customWidth="1"/>
    <col min="13285" max="13285" width="7.625" style="178" customWidth="1"/>
    <col min="13286" max="13286" width="9" style="178" customWidth="1"/>
    <col min="13287" max="13532" width="9" style="178"/>
    <col min="13533" max="13533" width="20.125" style="178" customWidth="1"/>
    <col min="13534" max="13534" width="9.625" style="178" customWidth="1"/>
    <col min="13535" max="13535" width="8.625" style="178" customWidth="1"/>
    <col min="13536" max="13536" width="8.875" style="178" customWidth="1"/>
    <col min="13537" max="13539" width="7.625" style="178" customWidth="1"/>
    <col min="13540" max="13540" width="8.125" style="178" customWidth="1"/>
    <col min="13541" max="13541" width="7.625" style="178" customWidth="1"/>
    <col min="13542" max="13542" width="9" style="178" customWidth="1"/>
    <col min="13543" max="13788" width="9" style="178"/>
    <col min="13789" max="13789" width="20.125" style="178" customWidth="1"/>
    <col min="13790" max="13790" width="9.625" style="178" customWidth="1"/>
    <col min="13791" max="13791" width="8.625" style="178" customWidth="1"/>
    <col min="13792" max="13792" width="8.875" style="178" customWidth="1"/>
    <col min="13793" max="13795" width="7.625" style="178" customWidth="1"/>
    <col min="13796" max="13796" width="8.125" style="178" customWidth="1"/>
    <col min="13797" max="13797" width="7.625" style="178" customWidth="1"/>
    <col min="13798" max="13798" width="9" style="178" customWidth="1"/>
    <col min="13799" max="14044" width="9" style="178"/>
    <col min="14045" max="14045" width="20.125" style="178" customWidth="1"/>
    <col min="14046" max="14046" width="9.625" style="178" customWidth="1"/>
    <col min="14047" max="14047" width="8.625" style="178" customWidth="1"/>
    <col min="14048" max="14048" width="8.875" style="178" customWidth="1"/>
    <col min="14049" max="14051" width="7.625" style="178" customWidth="1"/>
    <col min="14052" max="14052" width="8.125" style="178" customWidth="1"/>
    <col min="14053" max="14053" width="7.625" style="178" customWidth="1"/>
    <col min="14054" max="14054" width="9" style="178" customWidth="1"/>
    <col min="14055" max="14300" width="9" style="178"/>
    <col min="14301" max="14301" width="20.125" style="178" customWidth="1"/>
    <col min="14302" max="14302" width="9.625" style="178" customWidth="1"/>
    <col min="14303" max="14303" width="8.625" style="178" customWidth="1"/>
    <col min="14304" max="14304" width="8.875" style="178" customWidth="1"/>
    <col min="14305" max="14307" width="7.625" style="178" customWidth="1"/>
    <col min="14308" max="14308" width="8.125" style="178" customWidth="1"/>
    <col min="14309" max="14309" width="7.625" style="178" customWidth="1"/>
    <col min="14310" max="14310" width="9" style="178" customWidth="1"/>
    <col min="14311" max="14556" width="9" style="178"/>
    <col min="14557" max="14557" width="20.125" style="178" customWidth="1"/>
    <col min="14558" max="14558" width="9.625" style="178" customWidth="1"/>
    <col min="14559" max="14559" width="8.625" style="178" customWidth="1"/>
    <col min="14560" max="14560" width="8.875" style="178" customWidth="1"/>
    <col min="14561" max="14563" width="7.625" style="178" customWidth="1"/>
    <col min="14564" max="14564" width="8.125" style="178" customWidth="1"/>
    <col min="14565" max="14565" width="7.625" style="178" customWidth="1"/>
    <col min="14566" max="14566" width="9" style="178" customWidth="1"/>
    <col min="14567" max="14812" width="9" style="178"/>
    <col min="14813" max="14813" width="20.125" style="178" customWidth="1"/>
    <col min="14814" max="14814" width="9.625" style="178" customWidth="1"/>
    <col min="14815" max="14815" width="8.625" style="178" customWidth="1"/>
    <col min="14816" max="14816" width="8.875" style="178" customWidth="1"/>
    <col min="14817" max="14819" width="7.625" style="178" customWidth="1"/>
    <col min="14820" max="14820" width="8.125" style="178" customWidth="1"/>
    <col min="14821" max="14821" width="7.625" style="178" customWidth="1"/>
    <col min="14822" max="14822" width="9" style="178" customWidth="1"/>
    <col min="14823" max="15068" width="9" style="178"/>
    <col min="15069" max="15069" width="20.125" style="178" customWidth="1"/>
    <col min="15070" max="15070" width="9.625" style="178" customWidth="1"/>
    <col min="15071" max="15071" width="8.625" style="178" customWidth="1"/>
    <col min="15072" max="15072" width="8.875" style="178" customWidth="1"/>
    <col min="15073" max="15075" width="7.625" style="178" customWidth="1"/>
    <col min="15076" max="15076" width="8.125" style="178" customWidth="1"/>
    <col min="15077" max="15077" width="7.625" style="178" customWidth="1"/>
    <col min="15078" max="15078" width="9" style="178" customWidth="1"/>
    <col min="15079" max="15324" width="9" style="178"/>
    <col min="15325" max="15325" width="20.125" style="178" customWidth="1"/>
    <col min="15326" max="15326" width="9.625" style="178" customWidth="1"/>
    <col min="15327" max="15327" width="8.625" style="178" customWidth="1"/>
    <col min="15328" max="15328" width="8.875" style="178" customWidth="1"/>
    <col min="15329" max="15331" width="7.625" style="178" customWidth="1"/>
    <col min="15332" max="15332" width="8.125" style="178" customWidth="1"/>
    <col min="15333" max="15333" width="7.625" style="178" customWidth="1"/>
    <col min="15334" max="15334" width="9" style="178" customWidth="1"/>
    <col min="15335" max="15580" width="9" style="178"/>
    <col min="15581" max="15581" width="20.125" style="178" customWidth="1"/>
    <col min="15582" max="15582" width="9.625" style="178" customWidth="1"/>
    <col min="15583" max="15583" width="8.625" style="178" customWidth="1"/>
    <col min="15584" max="15584" width="8.875" style="178" customWidth="1"/>
    <col min="15585" max="15587" width="7.625" style="178" customWidth="1"/>
    <col min="15588" max="15588" width="8.125" style="178" customWidth="1"/>
    <col min="15589" max="15589" width="7.625" style="178" customWidth="1"/>
    <col min="15590" max="15590" width="9" style="178" customWidth="1"/>
    <col min="15591" max="15836" width="9" style="178"/>
    <col min="15837" max="15837" width="20.125" style="178" customWidth="1"/>
    <col min="15838" max="15838" width="9.625" style="178" customWidth="1"/>
    <col min="15839" max="15839" width="8.625" style="178" customWidth="1"/>
    <col min="15840" max="15840" width="8.875" style="178" customWidth="1"/>
    <col min="15841" max="15843" width="7.625" style="178" customWidth="1"/>
    <col min="15844" max="15844" width="8.125" style="178" customWidth="1"/>
    <col min="15845" max="15845" width="7.625" style="178" customWidth="1"/>
    <col min="15846" max="15846" width="9" style="178" customWidth="1"/>
    <col min="15847" max="16092" width="9" style="178"/>
    <col min="16093" max="16093" width="20.125" style="178" customWidth="1"/>
    <col min="16094" max="16094" width="9.625" style="178" customWidth="1"/>
    <col min="16095" max="16095" width="8.625" style="178" customWidth="1"/>
    <col min="16096" max="16096" width="8.875" style="178" customWidth="1"/>
    <col min="16097" max="16099" width="7.625" style="178" customWidth="1"/>
    <col min="16100" max="16100" width="8.125" style="178" customWidth="1"/>
    <col min="16101" max="16101" width="7.625" style="178" customWidth="1"/>
    <col min="16102" max="16102" width="9" style="178" customWidth="1"/>
    <col min="16103" max="16384" width="9" style="178"/>
  </cols>
  <sheetData>
    <row r="1" ht="23.1" customHeight="1" spans="1:1">
      <c r="A1" s="179" t="s">
        <v>2495</v>
      </c>
    </row>
    <row r="2" ht="32.45" customHeight="1" spans="1:4">
      <c r="A2" s="180" t="s">
        <v>2496</v>
      </c>
      <c r="B2" s="180"/>
      <c r="C2" s="180"/>
      <c r="D2" s="180"/>
    </row>
    <row r="3" ht="23.45" customHeight="1" spans="4:4">
      <c r="D3" s="181" t="s">
        <v>57</v>
      </c>
    </row>
    <row r="4" ht="48.6" customHeight="1" spans="1:4">
      <c r="A4" s="182" t="s">
        <v>2497</v>
      </c>
      <c r="B4" s="117" t="s">
        <v>59</v>
      </c>
      <c r="C4" s="20" t="s">
        <v>148</v>
      </c>
      <c r="D4" s="20" t="s">
        <v>149</v>
      </c>
    </row>
    <row r="5" ht="24.6" customHeight="1" spans="1:4">
      <c r="A5" s="182" t="s">
        <v>2498</v>
      </c>
      <c r="B5" s="183">
        <f>SUM(B6:B20)</f>
        <v>96830</v>
      </c>
      <c r="C5" s="127"/>
      <c r="D5" s="127"/>
    </row>
    <row r="6" ht="24.6" customHeight="1" spans="1:4">
      <c r="A6" s="184" t="s">
        <v>2499</v>
      </c>
      <c r="B6" s="185">
        <v>38389</v>
      </c>
      <c r="C6" s="185"/>
      <c r="D6" s="185"/>
    </row>
    <row r="7" ht="24.6" customHeight="1" spans="1:15">
      <c r="A7" s="184" t="s">
        <v>2500</v>
      </c>
      <c r="B7" s="185">
        <v>4086</v>
      </c>
      <c r="C7" s="185"/>
      <c r="D7" s="185"/>
      <c r="F7" s="186" t="s">
        <v>2501</v>
      </c>
      <c r="G7" s="186" t="s">
        <v>2502</v>
      </c>
      <c r="H7" s="186" t="s">
        <v>2503</v>
      </c>
      <c r="I7" s="186" t="s">
        <v>2504</v>
      </c>
      <c r="J7" s="186" t="s">
        <v>2505</v>
      </c>
      <c r="K7" s="186" t="s">
        <v>2506</v>
      </c>
      <c r="L7" s="186" t="s">
        <v>2507</v>
      </c>
      <c r="M7" s="186" t="s">
        <v>2508</v>
      </c>
      <c r="N7" s="186" t="s">
        <v>2509</v>
      </c>
      <c r="O7" s="186" t="s">
        <v>2461</v>
      </c>
    </row>
    <row r="8" ht="24.6" customHeight="1" spans="1:15">
      <c r="A8" s="184" t="s">
        <v>2510</v>
      </c>
      <c r="B8" s="185">
        <v>0</v>
      </c>
      <c r="C8" s="185"/>
      <c r="D8" s="185"/>
      <c r="F8" s="186"/>
      <c r="G8" s="186"/>
      <c r="H8" s="186"/>
      <c r="I8" s="186"/>
      <c r="J8" s="186"/>
      <c r="K8" s="186"/>
      <c r="L8" s="186"/>
      <c r="M8" s="186"/>
      <c r="N8" s="186"/>
      <c r="O8" s="186"/>
    </row>
    <row r="9" ht="24.6" customHeight="1" spans="1:15">
      <c r="A9" s="184" t="s">
        <v>2511</v>
      </c>
      <c r="B9" s="185"/>
      <c r="C9" s="185"/>
      <c r="D9" s="185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ht="24.6" customHeight="1" spans="1:15">
      <c r="A10" s="184" t="s">
        <v>2512</v>
      </c>
      <c r="B10" s="185">
        <v>0</v>
      </c>
      <c r="C10" s="185"/>
      <c r="D10" s="185"/>
      <c r="F10" s="187">
        <v>44359.02</v>
      </c>
      <c r="G10" s="187">
        <v>14147.95</v>
      </c>
      <c r="H10" s="187">
        <v>3223.79</v>
      </c>
      <c r="I10" s="187">
        <v>3934.6</v>
      </c>
      <c r="J10" s="187">
        <v>0</v>
      </c>
      <c r="K10" s="187">
        <v>5124.1</v>
      </c>
      <c r="L10" s="187">
        <v>0</v>
      </c>
      <c r="M10" s="187">
        <v>2152</v>
      </c>
      <c r="N10" s="187">
        <v>0</v>
      </c>
      <c r="O10" s="187">
        <v>7573.14</v>
      </c>
    </row>
    <row r="11" ht="24.6" customHeight="1" spans="1:4">
      <c r="A11" s="184" t="s">
        <v>2513</v>
      </c>
      <c r="B11" s="185"/>
      <c r="C11" s="185"/>
      <c r="D11" s="185"/>
    </row>
    <row r="12" ht="24.6" customHeight="1" spans="1:4">
      <c r="A12" s="184" t="s">
        <v>2514</v>
      </c>
      <c r="B12" s="185">
        <v>0</v>
      </c>
      <c r="C12" s="185"/>
      <c r="D12" s="185"/>
    </row>
    <row r="13" ht="24.6" customHeight="1" spans="1:4">
      <c r="A13" s="184" t="s">
        <v>2515</v>
      </c>
      <c r="B13" s="185"/>
      <c r="C13" s="185"/>
      <c r="D13" s="185"/>
    </row>
    <row r="14" ht="24.6" customHeight="1" spans="1:4">
      <c r="A14" s="184" t="s">
        <v>2516</v>
      </c>
      <c r="B14" s="185">
        <v>932</v>
      </c>
      <c r="C14" s="185"/>
      <c r="D14" s="185"/>
    </row>
    <row r="15" ht="24.6" customHeight="1" spans="1:4">
      <c r="A15" s="184" t="s">
        <v>2517</v>
      </c>
      <c r="B15" s="185">
        <v>0</v>
      </c>
      <c r="C15" s="185"/>
      <c r="D15" s="185"/>
    </row>
    <row r="16" ht="24.6" customHeight="1" spans="1:4">
      <c r="A16" s="184" t="s">
        <v>2518</v>
      </c>
      <c r="B16" s="185">
        <v>0</v>
      </c>
      <c r="C16" s="185"/>
      <c r="D16" s="185"/>
    </row>
    <row r="17" ht="24.6" customHeight="1" spans="1:6">
      <c r="A17" s="184" t="s">
        <v>2519</v>
      </c>
      <c r="B17" s="185"/>
      <c r="C17" s="185"/>
      <c r="D17" s="185"/>
      <c r="F17" s="188">
        <f>78388-B5</f>
        <v>-18442</v>
      </c>
    </row>
    <row r="18" ht="24.6" customHeight="1" spans="1:4">
      <c r="A18" s="184" t="s">
        <v>2520</v>
      </c>
      <c r="B18" s="185"/>
      <c r="C18" s="185"/>
      <c r="D18" s="185"/>
    </row>
    <row r="19" ht="24.6" customHeight="1" spans="1:4">
      <c r="A19" s="184" t="s">
        <v>2521</v>
      </c>
      <c r="B19" s="185">
        <v>1000</v>
      </c>
      <c r="C19" s="185"/>
      <c r="D19" s="185"/>
    </row>
    <row r="20" ht="24.6" customHeight="1" spans="1:4">
      <c r="A20" s="184" t="s">
        <v>2522</v>
      </c>
      <c r="B20" s="185">
        <v>52423</v>
      </c>
      <c r="C20" s="185"/>
      <c r="D20" s="185"/>
    </row>
    <row r="21" ht="45.75" customHeight="1" spans="1:4">
      <c r="A21" s="189" t="s">
        <v>2523</v>
      </c>
      <c r="B21" s="189"/>
      <c r="C21" s="189"/>
      <c r="D21" s="189"/>
    </row>
    <row r="22" ht="22.15" customHeight="1"/>
    <row r="23" ht="22.15" customHeight="1"/>
    <row r="24" ht="22.15" customHeight="1"/>
    <row r="25" ht="22.15" customHeight="1"/>
    <row r="26" ht="22.15" customHeight="1"/>
  </sheetData>
  <mergeCells count="12">
    <mergeCell ref="A2:D2"/>
    <mergeCell ref="A21:D21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workbookViewId="0">
      <selection activeCell="G17" sqref="G17"/>
    </sheetView>
  </sheetViews>
  <sheetFormatPr defaultColWidth="9" defaultRowHeight="11.25" outlineLevelCol="3"/>
  <cols>
    <col min="1" max="1" width="35.625" style="164" customWidth="1"/>
    <col min="2" max="2" width="16.625" style="164" customWidth="1"/>
    <col min="3" max="3" width="16.25" style="164" customWidth="1"/>
    <col min="4" max="4" width="18.75" style="164" customWidth="1"/>
    <col min="5" max="16384" width="9" style="164"/>
  </cols>
  <sheetData>
    <row r="1" ht="18.6" customHeight="1" spans="1:1">
      <c r="A1" s="165" t="s">
        <v>2524</v>
      </c>
    </row>
    <row r="2" ht="20.25" spans="1:4">
      <c r="A2" s="166" t="s">
        <v>2525</v>
      </c>
      <c r="B2" s="166"/>
      <c r="C2" s="166"/>
      <c r="D2" s="166"/>
    </row>
    <row r="3" ht="21" customHeight="1" spans="1:4">
      <c r="A3" s="167"/>
      <c r="D3" s="168" t="s">
        <v>57</v>
      </c>
    </row>
    <row r="4" ht="39" customHeight="1" spans="1:4">
      <c r="A4" s="169" t="s">
        <v>2497</v>
      </c>
      <c r="B4" s="117" t="s">
        <v>59</v>
      </c>
      <c r="C4" s="170" t="s">
        <v>148</v>
      </c>
      <c r="D4" s="171" t="s">
        <v>149</v>
      </c>
    </row>
    <row r="5" ht="22.15" customHeight="1" spans="1:4">
      <c r="A5" s="169" t="s">
        <v>2526</v>
      </c>
      <c r="B5" s="117">
        <f>SUM(B6:B80)/2</f>
        <v>96830</v>
      </c>
      <c r="C5" s="170"/>
      <c r="D5" s="170"/>
    </row>
    <row r="6" s="163" customFormat="1" ht="16.35" customHeight="1" spans="1:4">
      <c r="A6" s="172" t="s">
        <v>2499</v>
      </c>
      <c r="B6" s="173">
        <f>SUM(B7:B10)</f>
        <v>38389</v>
      </c>
      <c r="C6" s="173"/>
      <c r="D6" s="173"/>
    </row>
    <row r="7" ht="16.35" customHeight="1" spans="1:4">
      <c r="A7" s="174" t="s">
        <v>2527</v>
      </c>
      <c r="B7" s="175">
        <v>27913</v>
      </c>
      <c r="C7" s="175"/>
      <c r="D7" s="175"/>
    </row>
    <row r="8" ht="16.35" customHeight="1" spans="1:4">
      <c r="A8" s="174" t="s">
        <v>2528</v>
      </c>
      <c r="B8" s="175">
        <v>9333</v>
      </c>
      <c r="C8" s="175"/>
      <c r="D8" s="175"/>
    </row>
    <row r="9" ht="16.35" customHeight="1" spans="1:4">
      <c r="A9" s="174" t="s">
        <v>2350</v>
      </c>
      <c r="B9" s="175">
        <v>0</v>
      </c>
      <c r="C9" s="175"/>
      <c r="D9" s="175"/>
    </row>
    <row r="10" ht="16.35" customHeight="1" spans="1:4">
      <c r="A10" s="174" t="s">
        <v>2529</v>
      </c>
      <c r="B10" s="175">
        <v>1143</v>
      </c>
      <c r="C10" s="175"/>
      <c r="D10" s="175"/>
    </row>
    <row r="11" s="163" customFormat="1" ht="16.35" customHeight="1" spans="1:4">
      <c r="A11" s="172" t="s">
        <v>2500</v>
      </c>
      <c r="B11" s="173">
        <f>SUM(B12:B21)</f>
        <v>4086</v>
      </c>
      <c r="C11" s="173"/>
      <c r="D11" s="173"/>
    </row>
    <row r="12" ht="16.35" customHeight="1" spans="1:4">
      <c r="A12" s="174" t="s">
        <v>2530</v>
      </c>
      <c r="B12" s="175">
        <v>1291</v>
      </c>
      <c r="C12" s="175"/>
      <c r="D12" s="175"/>
    </row>
    <row r="13" ht="16.35" customHeight="1" spans="1:4">
      <c r="A13" s="174" t="s">
        <v>2531</v>
      </c>
      <c r="B13" s="175">
        <v>0</v>
      </c>
      <c r="C13" s="175"/>
      <c r="D13" s="175"/>
    </row>
    <row r="14" ht="16.35" customHeight="1" spans="1:4">
      <c r="A14" s="174" t="s">
        <v>2532</v>
      </c>
      <c r="B14" s="175"/>
      <c r="C14" s="175"/>
      <c r="D14" s="175"/>
    </row>
    <row r="15" ht="16.35" customHeight="1" spans="1:4">
      <c r="A15" s="174" t="s">
        <v>2533</v>
      </c>
      <c r="B15" s="175"/>
      <c r="C15" s="175"/>
      <c r="D15" s="175"/>
    </row>
    <row r="16" ht="16.35" customHeight="1" spans="1:4">
      <c r="A16" s="174" t="s">
        <v>2534</v>
      </c>
      <c r="B16" s="175"/>
      <c r="C16" s="175"/>
      <c r="D16" s="175"/>
    </row>
    <row r="17" ht="16.35" customHeight="1" spans="1:4">
      <c r="A17" s="174" t="s">
        <v>2535</v>
      </c>
      <c r="B17" s="175">
        <v>0</v>
      </c>
      <c r="C17" s="175"/>
      <c r="D17" s="175"/>
    </row>
    <row r="18" ht="16.35" customHeight="1" spans="1:4">
      <c r="A18" s="174" t="s">
        <v>2536</v>
      </c>
      <c r="B18" s="175">
        <v>0</v>
      </c>
      <c r="C18" s="175"/>
      <c r="D18" s="175"/>
    </row>
    <row r="19" ht="16.35" customHeight="1" spans="1:4">
      <c r="A19" s="174" t="s">
        <v>2537</v>
      </c>
      <c r="B19" s="175">
        <v>632</v>
      </c>
      <c r="C19" s="175"/>
      <c r="D19" s="175"/>
    </row>
    <row r="20" ht="16.35" customHeight="1" spans="1:4">
      <c r="A20" s="174" t="s">
        <v>2538</v>
      </c>
      <c r="B20" s="175">
        <v>0</v>
      </c>
      <c r="C20" s="175"/>
      <c r="D20" s="175"/>
    </row>
    <row r="21" ht="16.35" customHeight="1" spans="1:4">
      <c r="A21" s="174" t="s">
        <v>2539</v>
      </c>
      <c r="B21" s="175">
        <v>2163</v>
      </c>
      <c r="C21" s="175"/>
      <c r="D21" s="175"/>
    </row>
    <row r="22" s="163" customFormat="1" ht="16.35" customHeight="1" spans="1:4">
      <c r="A22" s="172" t="s">
        <v>2510</v>
      </c>
      <c r="B22" s="173">
        <f>SUM(B23:B29)</f>
        <v>0</v>
      </c>
      <c r="C22" s="173"/>
      <c r="D22" s="173"/>
    </row>
    <row r="23" ht="16.35" customHeight="1" spans="1:4">
      <c r="A23" s="174" t="s">
        <v>2540</v>
      </c>
      <c r="B23" s="175"/>
      <c r="C23" s="175"/>
      <c r="D23" s="175"/>
    </row>
    <row r="24" ht="16.35" customHeight="1" spans="1:4">
      <c r="A24" s="174" t="s">
        <v>2541</v>
      </c>
      <c r="B24" s="175"/>
      <c r="C24" s="175"/>
      <c r="D24" s="175"/>
    </row>
    <row r="25" ht="16.35" customHeight="1" spans="1:4">
      <c r="A25" s="174" t="s">
        <v>2542</v>
      </c>
      <c r="B25" s="175"/>
      <c r="C25" s="175"/>
      <c r="D25" s="175"/>
    </row>
    <row r="26" ht="16.35" customHeight="1" spans="1:4">
      <c r="A26" s="174" t="s">
        <v>2543</v>
      </c>
      <c r="B26" s="175"/>
      <c r="C26" s="175"/>
      <c r="D26" s="175"/>
    </row>
    <row r="27" ht="16.35" customHeight="1" spans="1:4">
      <c r="A27" s="174" t="s">
        <v>2544</v>
      </c>
      <c r="B27" s="175"/>
      <c r="C27" s="175"/>
      <c r="D27" s="175"/>
    </row>
    <row r="28" ht="16.35" customHeight="1" spans="1:4">
      <c r="A28" s="174" t="s">
        <v>2545</v>
      </c>
      <c r="B28" s="175"/>
      <c r="C28" s="175"/>
      <c r="D28" s="175"/>
    </row>
    <row r="29" ht="16.35" customHeight="1" spans="1:4">
      <c r="A29" s="174" t="s">
        <v>2546</v>
      </c>
      <c r="B29" s="175"/>
      <c r="C29" s="175"/>
      <c r="D29" s="175"/>
    </row>
    <row r="30" s="163" customFormat="1" ht="16.35" customHeight="1" spans="1:4">
      <c r="A30" s="172" t="s">
        <v>2511</v>
      </c>
      <c r="B30" s="173">
        <f>SUM(B31:B36)</f>
        <v>0</v>
      </c>
      <c r="C30" s="173"/>
      <c r="D30" s="173"/>
    </row>
    <row r="31" ht="16.35" customHeight="1" spans="1:4">
      <c r="A31" s="174" t="s">
        <v>2540</v>
      </c>
      <c r="B31" s="175"/>
      <c r="C31" s="175"/>
      <c r="D31" s="175"/>
    </row>
    <row r="32" ht="16.35" customHeight="1" spans="1:4">
      <c r="A32" s="174" t="s">
        <v>2541</v>
      </c>
      <c r="B32" s="175"/>
      <c r="C32" s="175"/>
      <c r="D32" s="175"/>
    </row>
    <row r="33" ht="16.35" customHeight="1" spans="1:4">
      <c r="A33" s="174" t="s">
        <v>2542</v>
      </c>
      <c r="B33" s="175">
        <v>0</v>
      </c>
      <c r="C33" s="175"/>
      <c r="D33" s="175"/>
    </row>
    <row r="34" ht="16.35" customHeight="1" spans="1:4">
      <c r="A34" s="174" t="s">
        <v>2544</v>
      </c>
      <c r="B34" s="175"/>
      <c r="C34" s="175"/>
      <c r="D34" s="175"/>
    </row>
    <row r="35" ht="16.35" customHeight="1" spans="1:4">
      <c r="A35" s="174" t="s">
        <v>2545</v>
      </c>
      <c r="B35" s="175"/>
      <c r="C35" s="175"/>
      <c r="D35" s="175"/>
    </row>
    <row r="36" ht="16.35" customHeight="1" spans="1:4">
      <c r="A36" s="174" t="s">
        <v>2546</v>
      </c>
      <c r="B36" s="175"/>
      <c r="C36" s="175"/>
      <c r="D36" s="175"/>
    </row>
    <row r="37" s="163" customFormat="1" ht="16.35" customHeight="1" spans="1:4">
      <c r="A37" s="172" t="s">
        <v>2512</v>
      </c>
      <c r="B37" s="173">
        <f>SUM(B38:B40)</f>
        <v>0</v>
      </c>
      <c r="C37" s="173"/>
      <c r="D37" s="173"/>
    </row>
    <row r="38" ht="16.35" customHeight="1" spans="1:4">
      <c r="A38" s="174" t="s">
        <v>2501</v>
      </c>
      <c r="B38" s="175"/>
      <c r="C38" s="175"/>
      <c r="D38" s="175"/>
    </row>
    <row r="39" ht="16.35" customHeight="1" spans="1:4">
      <c r="A39" s="174" t="s">
        <v>2502</v>
      </c>
      <c r="B39" s="175"/>
      <c r="C39" s="175"/>
      <c r="D39" s="175"/>
    </row>
    <row r="40" ht="16.35" customHeight="1" spans="1:4">
      <c r="A40" s="174" t="s">
        <v>2547</v>
      </c>
      <c r="B40" s="175"/>
      <c r="C40" s="175"/>
      <c r="D40" s="175"/>
    </row>
    <row r="41" s="163" customFormat="1" ht="16.35" customHeight="1" spans="1:4">
      <c r="A41" s="172" t="s">
        <v>2513</v>
      </c>
      <c r="B41" s="173">
        <f>SUM(B42:B43)</f>
        <v>0</v>
      </c>
      <c r="C41" s="173"/>
      <c r="D41" s="173"/>
    </row>
    <row r="42" ht="16.35" customHeight="1" spans="1:4">
      <c r="A42" s="174" t="s">
        <v>2548</v>
      </c>
      <c r="B42" s="175"/>
      <c r="C42" s="175"/>
      <c r="D42" s="175"/>
    </row>
    <row r="43" ht="16.35" customHeight="1" spans="1:4">
      <c r="A43" s="174" t="s">
        <v>2549</v>
      </c>
      <c r="B43" s="175"/>
      <c r="C43" s="175"/>
      <c r="D43" s="175"/>
    </row>
    <row r="44" s="163" customFormat="1" ht="16.35" customHeight="1" spans="1:4">
      <c r="A44" s="172" t="s">
        <v>2514</v>
      </c>
      <c r="B44" s="173">
        <f>SUM(B45:B47)</f>
        <v>0</v>
      </c>
      <c r="C44" s="173"/>
      <c r="D44" s="173"/>
    </row>
    <row r="45" ht="16.35" customHeight="1" spans="1:4">
      <c r="A45" s="174" t="s">
        <v>2550</v>
      </c>
      <c r="B45" s="175"/>
      <c r="C45" s="175"/>
      <c r="D45" s="175"/>
    </row>
    <row r="46" ht="16.35" customHeight="1" spans="1:4">
      <c r="A46" s="174" t="s">
        <v>2551</v>
      </c>
      <c r="B46" s="175"/>
      <c r="C46" s="175"/>
      <c r="D46" s="175"/>
    </row>
    <row r="47" ht="16.35" customHeight="1" spans="1:4">
      <c r="A47" s="174" t="s">
        <v>2552</v>
      </c>
      <c r="B47" s="175"/>
      <c r="C47" s="175"/>
      <c r="D47" s="175"/>
    </row>
    <row r="48" s="163" customFormat="1" ht="16.35" customHeight="1" spans="1:4">
      <c r="A48" s="172" t="s">
        <v>2515</v>
      </c>
      <c r="B48" s="173">
        <f>SUM(B49:B50)</f>
        <v>0</v>
      </c>
      <c r="C48" s="173"/>
      <c r="D48" s="173"/>
    </row>
    <row r="49" ht="16.35" customHeight="1" spans="1:4">
      <c r="A49" s="174" t="s">
        <v>2553</v>
      </c>
      <c r="B49" s="175"/>
      <c r="C49" s="175"/>
      <c r="D49" s="175"/>
    </row>
    <row r="50" ht="16.35" customHeight="1" spans="1:4">
      <c r="A50" s="174" t="s">
        <v>2554</v>
      </c>
      <c r="B50" s="175"/>
      <c r="C50" s="175"/>
      <c r="D50" s="175"/>
    </row>
    <row r="51" s="163" customFormat="1" ht="16.35" customHeight="1" spans="1:4">
      <c r="A51" s="172" t="s">
        <v>2516</v>
      </c>
      <c r="B51" s="173">
        <f>SUM(B52:B56)</f>
        <v>0</v>
      </c>
      <c r="C51" s="173"/>
      <c r="D51" s="173"/>
    </row>
    <row r="52" ht="16.35" customHeight="1" spans="1:4">
      <c r="A52" s="174" t="s">
        <v>2555</v>
      </c>
      <c r="B52" s="175"/>
      <c r="C52" s="175"/>
      <c r="D52" s="175"/>
    </row>
    <row r="53" ht="16.35" customHeight="1" spans="1:4">
      <c r="A53" s="174" t="s">
        <v>2556</v>
      </c>
      <c r="B53" s="175"/>
      <c r="C53" s="175"/>
      <c r="D53" s="175"/>
    </row>
    <row r="54" ht="16.35" customHeight="1" spans="1:4">
      <c r="A54" s="174" t="s">
        <v>2557</v>
      </c>
      <c r="B54" s="175"/>
      <c r="C54" s="175"/>
      <c r="D54" s="175"/>
    </row>
    <row r="55" ht="16.35" customHeight="1" spans="1:4">
      <c r="A55" s="174" t="s">
        <v>2558</v>
      </c>
      <c r="B55" s="175"/>
      <c r="C55" s="175"/>
      <c r="D55" s="175"/>
    </row>
    <row r="56" ht="16.35" customHeight="1" spans="1:4">
      <c r="A56" s="174" t="s">
        <v>2559</v>
      </c>
      <c r="B56" s="175"/>
      <c r="C56" s="175"/>
      <c r="D56" s="175"/>
    </row>
    <row r="57" s="163" customFormat="1" ht="16.35" customHeight="1" spans="1:4">
      <c r="A57" s="172" t="s">
        <v>2517</v>
      </c>
      <c r="B57" s="173">
        <f>SUM(B58:B59)</f>
        <v>0</v>
      </c>
      <c r="C57" s="173"/>
      <c r="D57" s="173"/>
    </row>
    <row r="58" ht="16.35" customHeight="1" spans="1:4">
      <c r="A58" s="174" t="s">
        <v>2560</v>
      </c>
      <c r="B58" s="175"/>
      <c r="C58" s="175"/>
      <c r="D58" s="175"/>
    </row>
    <row r="59" ht="16.35" customHeight="1" spans="1:4">
      <c r="A59" s="174" t="s">
        <v>1141</v>
      </c>
      <c r="B59" s="175"/>
      <c r="C59" s="175"/>
      <c r="D59" s="175"/>
    </row>
    <row r="60" s="163" customFormat="1" ht="16.35" customHeight="1" spans="1:4">
      <c r="A60" s="172" t="s">
        <v>2518</v>
      </c>
      <c r="B60" s="173">
        <f>SUM(B61:B64)</f>
        <v>1246</v>
      </c>
      <c r="C60" s="173"/>
      <c r="D60" s="173"/>
    </row>
    <row r="61" ht="16.35" customHeight="1" spans="1:4">
      <c r="A61" s="174" t="s">
        <v>2561</v>
      </c>
      <c r="B61" s="175">
        <v>1246</v>
      </c>
      <c r="C61" s="175"/>
      <c r="D61" s="175"/>
    </row>
    <row r="62" ht="16.35" customHeight="1" spans="1:4">
      <c r="A62" s="174" t="s">
        <v>2562</v>
      </c>
      <c r="B62" s="175"/>
      <c r="C62" s="175"/>
      <c r="D62" s="175"/>
    </row>
    <row r="63" ht="16.35" customHeight="1" spans="1:4">
      <c r="A63" s="174" t="s">
        <v>2563</v>
      </c>
      <c r="B63" s="175">
        <v>0</v>
      </c>
      <c r="C63" s="175"/>
      <c r="D63" s="175"/>
    </row>
    <row r="64" ht="16.35" customHeight="1" spans="1:4">
      <c r="A64" s="174" t="s">
        <v>2564</v>
      </c>
      <c r="B64" s="175"/>
      <c r="C64" s="175"/>
      <c r="D64" s="175"/>
    </row>
    <row r="65" s="163" customFormat="1" ht="16.35" customHeight="1" spans="1:4">
      <c r="A65" s="172" t="s">
        <v>2519</v>
      </c>
      <c r="B65" s="173">
        <f>SUM(B66:B67)</f>
        <v>4797</v>
      </c>
      <c r="C65" s="173"/>
      <c r="D65" s="173"/>
    </row>
    <row r="66" ht="16.35" customHeight="1" spans="1:4">
      <c r="A66" s="174" t="s">
        <v>2565</v>
      </c>
      <c r="B66" s="175">
        <v>4797</v>
      </c>
      <c r="C66" s="175"/>
      <c r="D66" s="175"/>
    </row>
    <row r="67" ht="16.35" customHeight="1" spans="1:4">
      <c r="A67" s="174" t="s">
        <v>2566</v>
      </c>
      <c r="B67" s="175"/>
      <c r="C67" s="175"/>
      <c r="D67" s="175"/>
    </row>
    <row r="68" s="163" customFormat="1" ht="16.35" customHeight="1" spans="1:4">
      <c r="A68" s="172" t="s">
        <v>2520</v>
      </c>
      <c r="B68" s="173">
        <f>SUM(B69:B72)</f>
        <v>0</v>
      </c>
      <c r="C68" s="173"/>
      <c r="D68" s="173"/>
    </row>
    <row r="69" ht="16.35" customHeight="1" spans="1:4">
      <c r="A69" s="174" t="s">
        <v>2567</v>
      </c>
      <c r="B69" s="175"/>
      <c r="C69" s="175"/>
      <c r="D69" s="175"/>
    </row>
    <row r="70" ht="16.35" customHeight="1" spans="1:4">
      <c r="A70" s="174" t="s">
        <v>2171</v>
      </c>
      <c r="B70" s="175"/>
      <c r="C70" s="175"/>
      <c r="D70" s="175"/>
    </row>
    <row r="71" ht="16.35" customHeight="1" spans="1:4">
      <c r="A71" s="174" t="s">
        <v>2568</v>
      </c>
      <c r="B71" s="175"/>
      <c r="C71" s="175"/>
      <c r="D71" s="175"/>
    </row>
    <row r="72" ht="16.35" customHeight="1" spans="1:4">
      <c r="A72" s="174" t="s">
        <v>2569</v>
      </c>
      <c r="B72" s="175"/>
      <c r="C72" s="175"/>
      <c r="D72" s="175"/>
    </row>
    <row r="73" s="163" customFormat="1" ht="16.35" customHeight="1" spans="1:4">
      <c r="A73" s="172" t="s">
        <v>2521</v>
      </c>
      <c r="B73" s="173">
        <f>SUM(B74:B75)</f>
        <v>1000</v>
      </c>
      <c r="C73" s="173"/>
      <c r="D73" s="173"/>
    </row>
    <row r="74" ht="16.35" customHeight="1" spans="1:4">
      <c r="A74" s="174" t="s">
        <v>2460</v>
      </c>
      <c r="B74" s="175">
        <v>1000</v>
      </c>
      <c r="C74" s="175"/>
      <c r="D74" s="175"/>
    </row>
    <row r="75" ht="16.35" customHeight="1" spans="1:4">
      <c r="A75" s="174" t="s">
        <v>2570</v>
      </c>
      <c r="B75" s="175">
        <v>0</v>
      </c>
      <c r="C75" s="175"/>
      <c r="D75" s="175"/>
    </row>
    <row r="76" s="163" customFormat="1" ht="16.35" customHeight="1" spans="1:4">
      <c r="A76" s="172" t="s">
        <v>2522</v>
      </c>
      <c r="B76" s="173">
        <f>SUM(B77:B80)</f>
        <v>47312</v>
      </c>
      <c r="C76" s="173"/>
      <c r="D76" s="173"/>
    </row>
    <row r="77" ht="16.35" customHeight="1" spans="1:4">
      <c r="A77" s="174" t="s">
        <v>2571</v>
      </c>
      <c r="B77" s="175"/>
      <c r="C77" s="175"/>
      <c r="D77" s="175"/>
    </row>
    <row r="78" ht="16.35" customHeight="1" spans="1:4">
      <c r="A78" s="174" t="s">
        <v>569</v>
      </c>
      <c r="B78" s="175"/>
      <c r="C78" s="175"/>
      <c r="D78" s="175"/>
    </row>
    <row r="79" ht="16.35" customHeight="1" spans="1:4">
      <c r="A79" s="174" t="s">
        <v>2572</v>
      </c>
      <c r="B79" s="175"/>
      <c r="C79" s="175"/>
      <c r="D79" s="175"/>
    </row>
    <row r="80" ht="17.45" customHeight="1" spans="1:4">
      <c r="A80" s="174" t="s">
        <v>2461</v>
      </c>
      <c r="B80" s="175">
        <v>47312</v>
      </c>
      <c r="C80" s="175"/>
      <c r="D80" s="175"/>
    </row>
    <row r="81" ht="24" customHeight="1" spans="1:4">
      <c r="A81" s="176" t="s">
        <v>2523</v>
      </c>
      <c r="B81" s="177"/>
      <c r="C81" s="177"/>
      <c r="D81" s="177"/>
    </row>
  </sheetData>
  <autoFilter ref="A5:E81">
    <extLst/>
  </autoFilter>
  <mergeCells count="1">
    <mergeCell ref="A2:D2"/>
  </mergeCells>
  <printOptions horizontalCentered="1"/>
  <pageMargins left="0.236111111111111" right="0.236111111111111" top="0.354166666666667" bottom="0.550694444444444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workbookViewId="0">
      <selection activeCell="L21" sqref="L21"/>
    </sheetView>
  </sheetViews>
  <sheetFormatPr defaultColWidth="9" defaultRowHeight="14.25"/>
  <cols>
    <col min="1" max="1" width="41" customWidth="1"/>
    <col min="2" max="7" width="12.375" customWidth="1"/>
    <col min="8" max="8" width="16.625" customWidth="1"/>
    <col min="9" max="9" width="9" hidden="1" customWidth="1"/>
  </cols>
  <sheetData>
    <row r="1" spans="1:1">
      <c r="A1" s="15" t="s">
        <v>2573</v>
      </c>
    </row>
    <row r="2" ht="29.1" customHeight="1" spans="1:8">
      <c r="A2" s="141" t="s">
        <v>2574</v>
      </c>
      <c r="B2" s="141"/>
      <c r="C2" s="141"/>
      <c r="D2" s="141"/>
      <c r="E2" s="141"/>
      <c r="F2" s="141"/>
      <c r="G2" s="141"/>
      <c r="H2" s="141"/>
    </row>
    <row r="3" spans="1:8">
      <c r="A3" s="142"/>
      <c r="B3" s="105"/>
      <c r="C3" s="105"/>
      <c r="D3" s="105"/>
      <c r="E3" s="105"/>
      <c r="F3" s="105"/>
      <c r="H3" s="116" t="s">
        <v>2575</v>
      </c>
    </row>
    <row r="4" ht="19.7" customHeight="1" spans="1:8">
      <c r="A4" s="143" t="s">
        <v>2576</v>
      </c>
      <c r="B4" s="96" t="s">
        <v>2577</v>
      </c>
      <c r="C4" s="96" t="s">
        <v>2578</v>
      </c>
      <c r="D4" s="96" t="s">
        <v>2579</v>
      </c>
      <c r="E4" s="96" t="s">
        <v>2579</v>
      </c>
      <c r="F4" s="96" t="s">
        <v>2579</v>
      </c>
      <c r="G4" s="96" t="s">
        <v>2580</v>
      </c>
      <c r="H4" s="110" t="s">
        <v>2581</v>
      </c>
    </row>
    <row r="5" ht="16.7" customHeight="1" spans="1:8">
      <c r="A5" s="144" t="s">
        <v>2582</v>
      </c>
      <c r="B5" s="145">
        <f t="shared" ref="B5:B80" si="0">SUM(C5:H5)</f>
        <v>1321</v>
      </c>
      <c r="C5" s="145">
        <v>1321</v>
      </c>
      <c r="D5" s="145"/>
      <c r="E5" s="145"/>
      <c r="F5" s="145"/>
      <c r="G5" s="145"/>
      <c r="H5" s="13"/>
    </row>
    <row r="6" ht="16.7" customHeight="1" spans="1:8">
      <c r="A6" s="146" t="s">
        <v>2583</v>
      </c>
      <c r="B6" s="145">
        <f t="shared" si="0"/>
        <v>695</v>
      </c>
      <c r="C6" s="147">
        <v>695</v>
      </c>
      <c r="D6" s="145"/>
      <c r="E6" s="145"/>
      <c r="F6" s="145"/>
      <c r="G6" s="145"/>
      <c r="H6" s="13"/>
    </row>
    <row r="7" ht="16.7" customHeight="1" spans="1:8">
      <c r="A7" s="146" t="s">
        <v>2584</v>
      </c>
      <c r="B7" s="145">
        <f t="shared" si="0"/>
        <v>471</v>
      </c>
      <c r="C7" s="147">
        <v>471</v>
      </c>
      <c r="D7" s="145"/>
      <c r="E7" s="145"/>
      <c r="F7" s="145"/>
      <c r="G7" s="145"/>
      <c r="H7" s="13"/>
    </row>
    <row r="8" ht="16.7" customHeight="1" spans="1:8">
      <c r="A8" s="146" t="s">
        <v>2585</v>
      </c>
      <c r="B8" s="145">
        <f t="shared" si="0"/>
        <v>155</v>
      </c>
      <c r="C8" s="147">
        <v>155</v>
      </c>
      <c r="D8" s="145"/>
      <c r="E8" s="145"/>
      <c r="F8" s="145"/>
      <c r="G8" s="145"/>
      <c r="H8" s="13"/>
    </row>
    <row r="9" s="112" customFormat="1" ht="16.7" customHeight="1" spans="1:8">
      <c r="A9" s="148" t="s">
        <v>2586</v>
      </c>
      <c r="B9" s="145">
        <f t="shared" si="0"/>
        <v>32550</v>
      </c>
      <c r="C9" s="149">
        <v>32550</v>
      </c>
      <c r="D9" s="149"/>
      <c r="E9" s="149"/>
      <c r="F9" s="149"/>
      <c r="G9" s="149"/>
      <c r="H9" s="150"/>
    </row>
    <row r="10" s="112" customFormat="1" ht="16.7" customHeight="1" spans="1:8">
      <c r="A10" s="151" t="s">
        <v>2587</v>
      </c>
      <c r="B10" s="145">
        <f t="shared" si="0"/>
        <v>712</v>
      </c>
      <c r="C10" s="149">
        <v>712</v>
      </c>
      <c r="D10" s="149"/>
      <c r="E10" s="149"/>
      <c r="F10" s="149"/>
      <c r="G10" s="149"/>
      <c r="H10" s="150"/>
    </row>
    <row r="11" s="112" customFormat="1" ht="16.7" customHeight="1" spans="1:8">
      <c r="A11" s="151" t="s">
        <v>2588</v>
      </c>
      <c r="B11" s="145">
        <f t="shared" si="0"/>
        <v>12755</v>
      </c>
      <c r="C11" s="149">
        <v>12755</v>
      </c>
      <c r="D11" s="149"/>
      <c r="E11" s="149"/>
      <c r="F11" s="149"/>
      <c r="G11" s="149"/>
      <c r="H11" s="150"/>
    </row>
    <row r="12" s="112" customFormat="1" ht="16.7" customHeight="1" spans="1:8">
      <c r="A12" s="151" t="s">
        <v>2589</v>
      </c>
      <c r="B12" s="145">
        <f t="shared" si="0"/>
        <v>3800</v>
      </c>
      <c r="C12" s="149">
        <v>3800</v>
      </c>
      <c r="D12" s="149"/>
      <c r="E12" s="149"/>
      <c r="F12" s="149"/>
      <c r="G12" s="149"/>
      <c r="H12" s="150"/>
    </row>
    <row r="13" s="112" customFormat="1" ht="16.7" customHeight="1" spans="1:8">
      <c r="A13" s="151" t="s">
        <v>2590</v>
      </c>
      <c r="B13" s="145">
        <f t="shared" si="0"/>
        <v>9539</v>
      </c>
      <c r="C13" s="149">
        <v>9539</v>
      </c>
      <c r="D13" s="149"/>
      <c r="E13" s="149"/>
      <c r="F13" s="149"/>
      <c r="G13" s="149"/>
      <c r="H13" s="150"/>
    </row>
    <row r="14" s="112" customFormat="1" ht="16.7" customHeight="1" spans="1:8">
      <c r="A14" s="151" t="s">
        <v>2591</v>
      </c>
      <c r="B14" s="145">
        <f t="shared" si="0"/>
        <v>0</v>
      </c>
      <c r="C14" s="149"/>
      <c r="D14" s="149"/>
      <c r="E14" s="149"/>
      <c r="F14" s="149"/>
      <c r="G14" s="149"/>
      <c r="H14" s="150"/>
    </row>
    <row r="15" s="112" customFormat="1" ht="16.7" customHeight="1" spans="1:8">
      <c r="A15" s="151" t="s">
        <v>2592</v>
      </c>
      <c r="B15" s="145">
        <f t="shared" si="0"/>
        <v>69</v>
      </c>
      <c r="C15" s="149">
        <v>69</v>
      </c>
      <c r="D15" s="149"/>
      <c r="E15" s="149"/>
      <c r="F15" s="149"/>
      <c r="G15" s="149"/>
      <c r="H15" s="150"/>
    </row>
    <row r="16" s="112" customFormat="1" ht="16.7" customHeight="1" spans="1:8">
      <c r="A16" s="151" t="s">
        <v>2593</v>
      </c>
      <c r="B16" s="149">
        <f t="shared" si="0"/>
        <v>0</v>
      </c>
      <c r="C16" s="149"/>
      <c r="D16" s="149"/>
      <c r="E16" s="149"/>
      <c r="F16" s="149"/>
      <c r="G16" s="149"/>
      <c r="H16" s="150"/>
    </row>
    <row r="17" s="112" customFormat="1" ht="16.7" customHeight="1" spans="1:8">
      <c r="A17" s="151" t="s">
        <v>2594</v>
      </c>
      <c r="B17" s="149">
        <f t="shared" si="0"/>
        <v>0</v>
      </c>
      <c r="C17" s="149">
        <v>0</v>
      </c>
      <c r="D17" s="149"/>
      <c r="E17" s="149"/>
      <c r="F17" s="149"/>
      <c r="G17" s="149"/>
      <c r="H17" s="150"/>
    </row>
    <row r="18" s="112" customFormat="1" ht="16.7" customHeight="1" spans="1:8">
      <c r="A18" s="151" t="s">
        <v>2595</v>
      </c>
      <c r="B18" s="149">
        <f t="shared" si="0"/>
        <v>0</v>
      </c>
      <c r="C18" s="149">
        <v>0</v>
      </c>
      <c r="D18" s="149"/>
      <c r="E18" s="149"/>
      <c r="F18" s="149"/>
      <c r="G18" s="149"/>
      <c r="H18" s="150"/>
    </row>
    <row r="19" s="112" customFormat="1" ht="16.7" customHeight="1" spans="1:8">
      <c r="A19" s="151" t="s">
        <v>2596</v>
      </c>
      <c r="B19" s="149">
        <f t="shared" si="0"/>
        <v>0</v>
      </c>
      <c r="C19" s="149"/>
      <c r="D19" s="149"/>
      <c r="E19" s="149"/>
      <c r="F19" s="149"/>
      <c r="G19" s="149"/>
      <c r="H19" s="150"/>
    </row>
    <row r="20" s="112" customFormat="1" ht="16.7" customHeight="1" spans="1:8">
      <c r="A20" s="151" t="s">
        <v>2597</v>
      </c>
      <c r="B20" s="145">
        <f t="shared" si="0"/>
        <v>1504</v>
      </c>
      <c r="C20" s="149">
        <v>1504</v>
      </c>
      <c r="D20" s="149"/>
      <c r="E20" s="149"/>
      <c r="F20" s="149"/>
      <c r="G20" s="149"/>
      <c r="H20" s="150"/>
    </row>
    <row r="21" s="112" customFormat="1" ht="16.7" customHeight="1" spans="1:8">
      <c r="A21" s="151" t="s">
        <v>2598</v>
      </c>
      <c r="B21" s="145">
        <f t="shared" si="0"/>
        <v>0</v>
      </c>
      <c r="C21" s="149"/>
      <c r="D21" s="149"/>
      <c r="E21" s="149"/>
      <c r="F21" s="149"/>
      <c r="G21" s="149"/>
      <c r="H21" s="150"/>
    </row>
    <row r="22" s="112" customFormat="1" ht="16.7" customHeight="1" spans="1:8">
      <c r="A22" s="151" t="s">
        <v>2599</v>
      </c>
      <c r="B22" s="145">
        <f t="shared" si="0"/>
        <v>4171</v>
      </c>
      <c r="C22" s="149">
        <v>4171</v>
      </c>
      <c r="D22" s="149"/>
      <c r="E22" s="149"/>
      <c r="F22" s="149"/>
      <c r="G22" s="149"/>
      <c r="H22" s="150"/>
    </row>
    <row r="23" s="112" customFormat="1" ht="16.7" customHeight="1" spans="1:8">
      <c r="A23" s="151" t="s">
        <v>2600</v>
      </c>
      <c r="B23" s="145">
        <f t="shared" si="0"/>
        <v>0</v>
      </c>
      <c r="C23" s="149"/>
      <c r="D23" s="149"/>
      <c r="E23" s="149"/>
      <c r="F23" s="149"/>
      <c r="G23" s="149"/>
      <c r="H23" s="150"/>
    </row>
    <row r="24" s="112" customFormat="1" ht="16.7" customHeight="1" spans="1:8">
      <c r="A24" s="151" t="s">
        <v>2601</v>
      </c>
      <c r="B24" s="149">
        <f t="shared" si="0"/>
        <v>0</v>
      </c>
      <c r="C24" s="149">
        <v>0</v>
      </c>
      <c r="D24" s="149"/>
      <c r="E24" s="149"/>
      <c r="F24" s="149"/>
      <c r="G24" s="149"/>
      <c r="H24" s="150"/>
    </row>
    <row r="25" s="112" customFormat="1" ht="16.7" customHeight="1" spans="1:8">
      <c r="A25" s="152" t="s">
        <v>2602</v>
      </c>
      <c r="B25" s="153">
        <f t="shared" si="0"/>
        <v>12377</v>
      </c>
      <c r="C25" s="153">
        <f>C26+C33+C36+C39+C41+C46+C51+C57+C61+C72+C74+C76+C79</f>
        <v>12377</v>
      </c>
      <c r="D25" s="149"/>
      <c r="E25" s="149"/>
      <c r="F25" s="149"/>
      <c r="G25" s="149"/>
      <c r="H25" s="150"/>
    </row>
    <row r="26" ht="16.7" customHeight="1" spans="1:8">
      <c r="A26" s="146" t="s">
        <v>2603</v>
      </c>
      <c r="B26" s="145">
        <f t="shared" si="0"/>
        <v>42</v>
      </c>
      <c r="C26" s="145">
        <v>42</v>
      </c>
      <c r="D26" s="145"/>
      <c r="E26" s="145"/>
      <c r="F26" s="145"/>
      <c r="G26" s="145"/>
      <c r="H26" s="13"/>
    </row>
    <row r="27" ht="16.7" customHeight="1" spans="1:9">
      <c r="A27" s="146" t="s">
        <v>2604</v>
      </c>
      <c r="B27" s="145">
        <f t="shared" si="0"/>
        <v>6</v>
      </c>
      <c r="C27" s="145">
        <v>6</v>
      </c>
      <c r="D27" s="145"/>
      <c r="E27" s="145"/>
      <c r="F27" s="145"/>
      <c r="G27" s="145"/>
      <c r="H27" s="13"/>
      <c r="I27" s="155">
        <v>2010408</v>
      </c>
    </row>
    <row r="28" ht="16.7" customHeight="1" spans="1:9">
      <c r="A28" s="151" t="s">
        <v>2605</v>
      </c>
      <c r="B28" s="145">
        <f t="shared" si="0"/>
        <v>18</v>
      </c>
      <c r="C28" s="145">
        <v>18</v>
      </c>
      <c r="D28" s="145"/>
      <c r="E28" s="145"/>
      <c r="F28" s="145"/>
      <c r="G28" s="145"/>
      <c r="H28" s="13"/>
      <c r="I28" s="156">
        <v>2010899</v>
      </c>
    </row>
    <row r="29" ht="16.7" customHeight="1" spans="1:9">
      <c r="A29" s="151" t="s">
        <v>2606</v>
      </c>
      <c r="B29" s="145">
        <f t="shared" si="0"/>
        <v>10</v>
      </c>
      <c r="C29" s="145">
        <v>10</v>
      </c>
      <c r="D29" s="145"/>
      <c r="E29" s="145"/>
      <c r="F29" s="145"/>
      <c r="G29" s="145"/>
      <c r="H29" s="13"/>
      <c r="I29" s="156">
        <v>2012505</v>
      </c>
    </row>
    <row r="30" ht="16.7" customHeight="1" spans="1:9">
      <c r="A30" s="151" t="s">
        <v>2607</v>
      </c>
      <c r="B30" s="145">
        <f t="shared" si="0"/>
        <v>8</v>
      </c>
      <c r="C30" s="145">
        <v>8</v>
      </c>
      <c r="D30" s="145"/>
      <c r="E30" s="145"/>
      <c r="F30" s="145"/>
      <c r="G30" s="145"/>
      <c r="H30" s="13"/>
      <c r="I30" s="156">
        <v>2012604</v>
      </c>
    </row>
    <row r="31" ht="16.7" customHeight="1" spans="1:8">
      <c r="A31" s="151" t="s">
        <v>2608</v>
      </c>
      <c r="B31" s="145">
        <f t="shared" si="0"/>
        <v>0</v>
      </c>
      <c r="C31" s="145"/>
      <c r="D31" s="145"/>
      <c r="E31" s="145"/>
      <c r="F31" s="145"/>
      <c r="G31" s="145"/>
      <c r="H31" s="13"/>
    </row>
    <row r="32" ht="16.7" customHeight="1" spans="1:8">
      <c r="A32" s="151" t="s">
        <v>2609</v>
      </c>
      <c r="B32" s="145">
        <f t="shared" si="0"/>
        <v>0</v>
      </c>
      <c r="C32" s="145"/>
      <c r="D32" s="145"/>
      <c r="E32" s="145"/>
      <c r="F32" s="145"/>
      <c r="G32" s="145"/>
      <c r="H32" s="13"/>
    </row>
    <row r="33" ht="16.7" customHeight="1" spans="1:8">
      <c r="A33" s="151" t="s">
        <v>2610</v>
      </c>
      <c r="B33" s="145">
        <f t="shared" si="0"/>
        <v>11</v>
      </c>
      <c r="C33" s="145">
        <f>SUM(C34:C35)</f>
        <v>11</v>
      </c>
      <c r="D33" s="145"/>
      <c r="E33" s="145"/>
      <c r="F33" s="145"/>
      <c r="G33" s="145"/>
      <c r="H33" s="13"/>
    </row>
    <row r="34" ht="16.7" customHeight="1" spans="1:9">
      <c r="A34" s="151" t="s">
        <v>2611</v>
      </c>
      <c r="B34" s="145">
        <f t="shared" si="0"/>
        <v>8</v>
      </c>
      <c r="C34" s="145">
        <v>8</v>
      </c>
      <c r="D34" s="145"/>
      <c r="E34" s="145"/>
      <c r="F34" s="145"/>
      <c r="G34" s="145"/>
      <c r="H34" s="13"/>
      <c r="I34" s="155">
        <v>2040607</v>
      </c>
    </row>
    <row r="35" ht="16.7" customHeight="1" spans="1:9">
      <c r="A35" s="151" t="s">
        <v>2612</v>
      </c>
      <c r="B35" s="145">
        <f t="shared" si="0"/>
        <v>3</v>
      </c>
      <c r="C35" s="145">
        <v>3</v>
      </c>
      <c r="D35" s="145"/>
      <c r="E35" s="145"/>
      <c r="F35" s="145"/>
      <c r="G35" s="145"/>
      <c r="H35" s="13"/>
      <c r="I35" s="157">
        <v>2040610</v>
      </c>
    </row>
    <row r="36" ht="16.7" customHeight="1" spans="1:8">
      <c r="A36" s="154" t="s">
        <v>2613</v>
      </c>
      <c r="B36" s="145">
        <f t="shared" si="0"/>
        <v>756</v>
      </c>
      <c r="C36" s="145">
        <f>SUM(C37:C38)</f>
        <v>756</v>
      </c>
      <c r="D36" s="145"/>
      <c r="E36" s="145"/>
      <c r="F36" s="145"/>
      <c r="G36" s="145"/>
      <c r="H36" s="13"/>
    </row>
    <row r="37" ht="16.7" customHeight="1" spans="1:9">
      <c r="A37" s="151" t="s">
        <v>2614</v>
      </c>
      <c r="B37" s="145">
        <f t="shared" si="0"/>
        <v>224</v>
      </c>
      <c r="C37" s="145">
        <v>224</v>
      </c>
      <c r="D37" s="145"/>
      <c r="E37" s="145"/>
      <c r="F37" s="145"/>
      <c r="G37" s="145"/>
      <c r="H37" s="13"/>
      <c r="I37" s="158">
        <v>2050299</v>
      </c>
    </row>
    <row r="38" ht="16.7" customHeight="1" spans="1:9">
      <c r="A38" s="151" t="s">
        <v>2615</v>
      </c>
      <c r="B38" s="145">
        <f t="shared" ref="B38" si="1">SUM(C38:H38)</f>
        <v>532</v>
      </c>
      <c r="C38" s="145">
        <v>532</v>
      </c>
      <c r="D38" s="145"/>
      <c r="E38" s="145"/>
      <c r="F38" s="145"/>
      <c r="G38" s="145"/>
      <c r="H38" s="13"/>
      <c r="I38" s="155" t="s">
        <v>2616</v>
      </c>
    </row>
    <row r="39" ht="16.7" customHeight="1" spans="1:8">
      <c r="A39" s="146" t="s">
        <v>2617</v>
      </c>
      <c r="B39" s="145">
        <f t="shared" si="0"/>
        <v>30</v>
      </c>
      <c r="C39" s="145">
        <v>30</v>
      </c>
      <c r="D39" s="145"/>
      <c r="E39" s="145"/>
      <c r="F39" s="145"/>
      <c r="G39" s="145"/>
      <c r="H39" s="13"/>
    </row>
    <row r="40" ht="16.7" customHeight="1" spans="1:9">
      <c r="A40" s="146" t="s">
        <v>2618</v>
      </c>
      <c r="B40" s="145">
        <f t="shared" si="0"/>
        <v>30</v>
      </c>
      <c r="C40" s="145">
        <v>30</v>
      </c>
      <c r="D40" s="145"/>
      <c r="E40" s="145"/>
      <c r="F40" s="145"/>
      <c r="G40" s="145"/>
      <c r="H40" s="13"/>
      <c r="I40">
        <v>2060799</v>
      </c>
    </row>
    <row r="41" ht="16.7" customHeight="1" spans="1:8">
      <c r="A41" s="146" t="s">
        <v>2619</v>
      </c>
      <c r="B41" s="145">
        <f t="shared" si="0"/>
        <v>147</v>
      </c>
      <c r="C41" s="145">
        <f>SUM(C42:C45)</f>
        <v>147</v>
      </c>
      <c r="D41" s="145"/>
      <c r="E41" s="145"/>
      <c r="F41" s="145"/>
      <c r="G41" s="145"/>
      <c r="H41" s="13"/>
    </row>
    <row r="42" ht="16.7" customHeight="1" spans="1:9">
      <c r="A42" s="151" t="s">
        <v>2620</v>
      </c>
      <c r="B42" s="145"/>
      <c r="C42" s="145">
        <v>8</v>
      </c>
      <c r="D42" s="145"/>
      <c r="E42" s="145"/>
      <c r="F42" s="145"/>
      <c r="G42" s="145"/>
      <c r="H42" s="13"/>
      <c r="I42">
        <v>2070111</v>
      </c>
    </row>
    <row r="43" s="112" customFormat="1" ht="16.7" customHeight="1" spans="1:9">
      <c r="A43" s="151" t="s">
        <v>2621</v>
      </c>
      <c r="B43" s="149">
        <f t="shared" ref="B43:B45" si="2">SUM(C43:H43)</f>
        <v>100</v>
      </c>
      <c r="C43" s="149">
        <v>100</v>
      </c>
      <c r="D43" s="149"/>
      <c r="E43" s="149"/>
      <c r="F43" s="149"/>
      <c r="G43" s="149"/>
      <c r="H43" s="150"/>
      <c r="I43" s="155" t="s">
        <v>2622</v>
      </c>
    </row>
    <row r="44" s="112" customFormat="1" ht="16.7" customHeight="1" spans="1:9">
      <c r="A44" s="151" t="s">
        <v>2623</v>
      </c>
      <c r="B44" s="149">
        <f t="shared" si="2"/>
        <v>24</v>
      </c>
      <c r="C44" s="149">
        <v>24</v>
      </c>
      <c r="D44" s="149"/>
      <c r="E44" s="149"/>
      <c r="F44" s="149"/>
      <c r="G44" s="149"/>
      <c r="H44" s="150"/>
      <c r="I44" s="155" t="s">
        <v>2624</v>
      </c>
    </row>
    <row r="45" s="112" customFormat="1" ht="16.7" customHeight="1" spans="1:9">
      <c r="A45" s="151" t="s">
        <v>2625</v>
      </c>
      <c r="B45" s="149">
        <f t="shared" si="2"/>
        <v>15</v>
      </c>
      <c r="C45" s="149">
        <v>15</v>
      </c>
      <c r="D45" s="149"/>
      <c r="E45" s="149"/>
      <c r="F45" s="149"/>
      <c r="G45" s="149"/>
      <c r="H45" s="150"/>
      <c r="I45" s="155" t="s">
        <v>2626</v>
      </c>
    </row>
    <row r="46" ht="16.7" customHeight="1" spans="1:8">
      <c r="A46" s="146" t="s">
        <v>2627</v>
      </c>
      <c r="B46" s="145">
        <f t="shared" si="0"/>
        <v>2694</v>
      </c>
      <c r="C46" s="145">
        <f>SUM(C47:C50)</f>
        <v>2694</v>
      </c>
      <c r="D46" s="145"/>
      <c r="E46" s="145"/>
      <c r="F46" s="145"/>
      <c r="G46" s="145"/>
      <c r="H46" s="13"/>
    </row>
    <row r="47" ht="16.7" customHeight="1" spans="1:9">
      <c r="A47" s="146" t="s">
        <v>2628</v>
      </c>
      <c r="B47" s="145">
        <f t="shared" si="0"/>
        <v>7</v>
      </c>
      <c r="C47" s="145">
        <v>7</v>
      </c>
      <c r="D47" s="145"/>
      <c r="E47" s="145"/>
      <c r="F47" s="145"/>
      <c r="G47" s="145"/>
      <c r="H47" s="13"/>
      <c r="I47" s="155" t="s">
        <v>2629</v>
      </c>
    </row>
    <row r="48" ht="16.7" customHeight="1" spans="1:9">
      <c r="A48" s="146" t="s">
        <v>2630</v>
      </c>
      <c r="B48" s="145">
        <f t="shared" si="0"/>
        <v>2</v>
      </c>
      <c r="C48" s="145">
        <v>2</v>
      </c>
      <c r="D48" s="145"/>
      <c r="E48" s="145"/>
      <c r="F48" s="145"/>
      <c r="G48" s="145"/>
      <c r="H48" s="13"/>
      <c r="I48" s="155" t="s">
        <v>2631</v>
      </c>
    </row>
    <row r="49" ht="16.7" customHeight="1" spans="1:9">
      <c r="A49" s="146" t="s">
        <v>2632</v>
      </c>
      <c r="B49" s="145">
        <f t="shared" si="0"/>
        <v>11</v>
      </c>
      <c r="C49" s="145">
        <v>11</v>
      </c>
      <c r="D49" s="145"/>
      <c r="E49" s="145"/>
      <c r="F49" s="145"/>
      <c r="G49" s="145"/>
      <c r="H49" s="13"/>
      <c r="I49" s="155" t="s">
        <v>2633</v>
      </c>
    </row>
    <row r="50" ht="16.7" customHeight="1" spans="1:9">
      <c r="A50" s="146" t="s">
        <v>1299</v>
      </c>
      <c r="B50" s="145">
        <f t="shared" si="0"/>
        <v>2674</v>
      </c>
      <c r="C50" s="145">
        <v>2674</v>
      </c>
      <c r="D50" s="145"/>
      <c r="E50" s="145"/>
      <c r="F50" s="145"/>
      <c r="G50" s="145"/>
      <c r="H50" s="13"/>
      <c r="I50" s="155" t="s">
        <v>2634</v>
      </c>
    </row>
    <row r="51" ht="16.7" customHeight="1" spans="1:8">
      <c r="A51" s="154" t="s">
        <v>2635</v>
      </c>
      <c r="B51" s="145">
        <f t="shared" si="0"/>
        <v>932</v>
      </c>
      <c r="C51" s="145">
        <f>SUM(C52:C56)</f>
        <v>932</v>
      </c>
      <c r="D51" s="145"/>
      <c r="E51" s="145"/>
      <c r="F51" s="145"/>
      <c r="G51" s="145"/>
      <c r="H51" s="13"/>
    </row>
    <row r="52" ht="16.7" customHeight="1" spans="1:9">
      <c r="A52" s="146" t="s">
        <v>2636</v>
      </c>
      <c r="B52" s="145">
        <f t="shared" ref="B52:B56" si="3">SUM(C52:H52)</f>
        <v>121</v>
      </c>
      <c r="C52" s="145">
        <v>121</v>
      </c>
      <c r="D52" s="145"/>
      <c r="E52" s="145"/>
      <c r="F52" s="145"/>
      <c r="G52" s="145"/>
      <c r="H52" s="13"/>
      <c r="I52" s="155" t="s">
        <v>2637</v>
      </c>
    </row>
    <row r="53" ht="16.7" customHeight="1" spans="1:9">
      <c r="A53" s="146" t="s">
        <v>2638</v>
      </c>
      <c r="B53" s="145">
        <f t="shared" si="3"/>
        <v>138</v>
      </c>
      <c r="C53" s="145">
        <v>138</v>
      </c>
      <c r="D53" s="145"/>
      <c r="E53" s="145"/>
      <c r="F53" s="145"/>
      <c r="G53" s="145"/>
      <c r="H53" s="13"/>
      <c r="I53" s="155" t="s">
        <v>2639</v>
      </c>
    </row>
    <row r="54" ht="16.7" customHeight="1" spans="1:9">
      <c r="A54" s="146" t="s">
        <v>2640</v>
      </c>
      <c r="B54" s="145">
        <f t="shared" si="3"/>
        <v>485</v>
      </c>
      <c r="C54" s="145">
        <v>485</v>
      </c>
      <c r="D54" s="145"/>
      <c r="E54" s="145"/>
      <c r="F54" s="145"/>
      <c r="G54" s="145"/>
      <c r="H54" s="13"/>
      <c r="I54" s="155" t="s">
        <v>2641</v>
      </c>
    </row>
    <row r="55" ht="16.7" customHeight="1" spans="1:9">
      <c r="A55" s="146" t="s">
        <v>2642</v>
      </c>
      <c r="B55" s="145">
        <f t="shared" si="3"/>
        <v>146</v>
      </c>
      <c r="C55" s="145">
        <v>146</v>
      </c>
      <c r="D55" s="145"/>
      <c r="E55" s="145"/>
      <c r="F55" s="145"/>
      <c r="G55" s="145"/>
      <c r="H55" s="13"/>
      <c r="I55" s="155" t="s">
        <v>2643</v>
      </c>
    </row>
    <row r="56" ht="16.7" customHeight="1" spans="1:9">
      <c r="A56" s="146" t="s">
        <v>2644</v>
      </c>
      <c r="B56" s="145">
        <f t="shared" si="3"/>
        <v>42</v>
      </c>
      <c r="C56" s="145">
        <v>42</v>
      </c>
      <c r="D56" s="145"/>
      <c r="E56" s="145"/>
      <c r="F56" s="145"/>
      <c r="G56" s="145"/>
      <c r="H56" s="13"/>
      <c r="I56" s="155" t="s">
        <v>2645</v>
      </c>
    </row>
    <row r="57" ht="16.7" customHeight="1" spans="1:8">
      <c r="A57" s="154" t="s">
        <v>2646</v>
      </c>
      <c r="B57" s="145">
        <f t="shared" si="0"/>
        <v>2268</v>
      </c>
      <c r="C57" s="145">
        <f>SUM(C58)</f>
        <v>2268</v>
      </c>
      <c r="D57" s="145"/>
      <c r="E57" s="145"/>
      <c r="F57" s="145"/>
      <c r="G57" s="145"/>
      <c r="H57" s="13"/>
    </row>
    <row r="58" ht="16.7" customHeight="1" spans="1:9">
      <c r="A58" s="146" t="s">
        <v>2647</v>
      </c>
      <c r="B58" s="145">
        <f t="shared" si="0"/>
        <v>2268</v>
      </c>
      <c r="C58" s="145">
        <v>2268</v>
      </c>
      <c r="D58" s="145"/>
      <c r="E58" s="145"/>
      <c r="F58" s="145"/>
      <c r="G58" s="145"/>
      <c r="H58" s="13"/>
      <c r="I58" s="155" t="s">
        <v>2648</v>
      </c>
    </row>
    <row r="59" ht="16.7" customHeight="1" spans="1:8">
      <c r="A59" s="146" t="s">
        <v>2649</v>
      </c>
      <c r="B59" s="145">
        <f t="shared" si="0"/>
        <v>0</v>
      </c>
      <c r="C59" s="145"/>
      <c r="D59" s="145"/>
      <c r="E59" s="145"/>
      <c r="F59" s="145"/>
      <c r="G59" s="145"/>
      <c r="H59" s="13"/>
    </row>
    <row r="60" ht="16.7" customHeight="1" spans="1:8">
      <c r="A60" s="146" t="s">
        <v>2609</v>
      </c>
      <c r="B60" s="145">
        <f t="shared" si="0"/>
        <v>0</v>
      </c>
      <c r="C60" s="145"/>
      <c r="D60" s="145"/>
      <c r="E60" s="145"/>
      <c r="F60" s="145"/>
      <c r="G60" s="145"/>
      <c r="H60" s="13"/>
    </row>
    <row r="61" ht="16.7" customHeight="1" spans="1:8">
      <c r="A61" s="154" t="s">
        <v>2650</v>
      </c>
      <c r="B61" s="145">
        <f t="shared" si="0"/>
        <v>3777</v>
      </c>
      <c r="C61" s="145">
        <f>SUM(C62:C65)</f>
        <v>3777</v>
      </c>
      <c r="D61" s="145"/>
      <c r="E61" s="145"/>
      <c r="F61" s="145"/>
      <c r="G61" s="145"/>
      <c r="H61" s="13"/>
    </row>
    <row r="62" ht="16.7" customHeight="1" spans="1:9">
      <c r="A62" s="146" t="s">
        <v>2651</v>
      </c>
      <c r="B62" s="145">
        <f t="shared" si="0"/>
        <v>1449</v>
      </c>
      <c r="C62" s="145">
        <v>1449</v>
      </c>
      <c r="D62" s="145"/>
      <c r="E62" s="145"/>
      <c r="F62" s="145"/>
      <c r="G62" s="145"/>
      <c r="H62" s="13"/>
      <c r="I62" s="159">
        <v>2130209</v>
      </c>
    </row>
    <row r="63" ht="16.7" customHeight="1" spans="1:9">
      <c r="A63" s="146" t="s">
        <v>2652</v>
      </c>
      <c r="B63" s="145">
        <f t="shared" si="0"/>
        <v>100</v>
      </c>
      <c r="C63" s="145">
        <v>100</v>
      </c>
      <c r="D63" s="145"/>
      <c r="E63" s="145"/>
      <c r="F63" s="145"/>
      <c r="G63" s="145"/>
      <c r="H63" s="13"/>
      <c r="I63" s="155" t="s">
        <v>2653</v>
      </c>
    </row>
    <row r="64" ht="16.7" customHeight="1" spans="1:9">
      <c r="A64" s="146" t="s">
        <v>2654</v>
      </c>
      <c r="B64" s="145">
        <f t="shared" si="0"/>
        <v>1652</v>
      </c>
      <c r="C64" s="145">
        <v>1652</v>
      </c>
      <c r="D64" s="145"/>
      <c r="E64" s="145"/>
      <c r="F64" s="145"/>
      <c r="G64" s="145"/>
      <c r="H64" s="13"/>
      <c r="I64" s="160">
        <v>2130599</v>
      </c>
    </row>
    <row r="65" ht="16.7" customHeight="1" spans="1:9">
      <c r="A65" s="146" t="s">
        <v>2655</v>
      </c>
      <c r="B65" s="145">
        <f t="shared" si="0"/>
        <v>576</v>
      </c>
      <c r="C65" s="145">
        <v>576</v>
      </c>
      <c r="D65" s="145"/>
      <c r="E65" s="145"/>
      <c r="F65" s="145"/>
      <c r="G65" s="145"/>
      <c r="H65" s="13"/>
      <c r="I65" s="159">
        <v>2130701</v>
      </c>
    </row>
    <row r="66" ht="16.7" customHeight="1" spans="1:8">
      <c r="A66" s="146" t="s">
        <v>2656</v>
      </c>
      <c r="B66" s="145">
        <f t="shared" si="0"/>
        <v>0</v>
      </c>
      <c r="C66" s="145"/>
      <c r="D66" s="145"/>
      <c r="E66" s="145"/>
      <c r="F66" s="145"/>
      <c r="G66" s="145"/>
      <c r="H66" s="13"/>
    </row>
    <row r="67" ht="16.7" customHeight="1" spans="1:8">
      <c r="A67" s="146" t="s">
        <v>2609</v>
      </c>
      <c r="B67" s="145">
        <f t="shared" si="0"/>
        <v>0</v>
      </c>
      <c r="C67" s="145"/>
      <c r="D67" s="145"/>
      <c r="E67" s="145"/>
      <c r="F67" s="145"/>
      <c r="G67" s="145"/>
      <c r="H67" s="13"/>
    </row>
    <row r="68" ht="16.7" customHeight="1" spans="1:8">
      <c r="A68" s="146" t="s">
        <v>2657</v>
      </c>
      <c r="B68" s="145">
        <f t="shared" si="0"/>
        <v>0</v>
      </c>
      <c r="C68" s="145"/>
      <c r="D68" s="145"/>
      <c r="E68" s="145"/>
      <c r="F68" s="145"/>
      <c r="G68" s="145"/>
      <c r="H68" s="13"/>
    </row>
    <row r="69" ht="16.7" customHeight="1" spans="1:8">
      <c r="A69" s="146" t="s">
        <v>2609</v>
      </c>
      <c r="B69" s="145">
        <f t="shared" si="0"/>
        <v>0</v>
      </c>
      <c r="C69" s="145"/>
      <c r="D69" s="145"/>
      <c r="E69" s="145"/>
      <c r="F69" s="145"/>
      <c r="G69" s="145"/>
      <c r="H69" s="13"/>
    </row>
    <row r="70" ht="16.7" customHeight="1" spans="1:8">
      <c r="A70" s="146" t="s">
        <v>2658</v>
      </c>
      <c r="B70" s="145">
        <f t="shared" si="0"/>
        <v>0</v>
      </c>
      <c r="C70" s="145"/>
      <c r="D70" s="145"/>
      <c r="E70" s="145"/>
      <c r="F70" s="145"/>
      <c r="G70" s="145"/>
      <c r="H70" s="13"/>
    </row>
    <row r="71" ht="16.7" customHeight="1" spans="1:8">
      <c r="A71" s="146" t="s">
        <v>2609</v>
      </c>
      <c r="B71" s="145">
        <f t="shared" si="0"/>
        <v>0</v>
      </c>
      <c r="C71" s="145"/>
      <c r="D71" s="145"/>
      <c r="E71" s="145"/>
      <c r="F71" s="145"/>
      <c r="G71" s="145"/>
      <c r="H71" s="13"/>
    </row>
    <row r="72" ht="16.7" customHeight="1" spans="1:8">
      <c r="A72" s="154" t="s">
        <v>2659</v>
      </c>
      <c r="B72" s="145">
        <f t="shared" si="0"/>
        <v>4</v>
      </c>
      <c r="C72" s="145">
        <f>SUM(C73)</f>
        <v>4</v>
      </c>
      <c r="D72" s="145"/>
      <c r="E72" s="145"/>
      <c r="F72" s="145"/>
      <c r="G72" s="145"/>
      <c r="H72" s="13"/>
    </row>
    <row r="73" ht="16.7" customHeight="1" spans="1:9">
      <c r="A73" s="146" t="s">
        <v>2660</v>
      </c>
      <c r="B73" s="145">
        <f t="shared" si="0"/>
        <v>4</v>
      </c>
      <c r="C73" s="145">
        <v>4</v>
      </c>
      <c r="D73" s="145"/>
      <c r="E73" s="145"/>
      <c r="F73" s="145"/>
      <c r="G73" s="145"/>
      <c r="H73" s="13"/>
      <c r="I73" s="155" t="s">
        <v>2661</v>
      </c>
    </row>
    <row r="74" ht="16.7" customHeight="1" spans="1:8">
      <c r="A74" s="146" t="s">
        <v>2662</v>
      </c>
      <c r="B74" s="145">
        <f t="shared" si="0"/>
        <v>316</v>
      </c>
      <c r="C74" s="145">
        <f>C75</f>
        <v>316</v>
      </c>
      <c r="D74" s="145"/>
      <c r="E74" s="145"/>
      <c r="F74" s="145"/>
      <c r="G74" s="145"/>
      <c r="H74" s="13"/>
    </row>
    <row r="75" ht="16.7" customHeight="1" spans="1:9">
      <c r="A75" s="146" t="s">
        <v>2663</v>
      </c>
      <c r="B75" s="145">
        <f t="shared" si="0"/>
        <v>316</v>
      </c>
      <c r="C75" s="145">
        <v>316</v>
      </c>
      <c r="D75" s="145"/>
      <c r="E75" s="145"/>
      <c r="F75" s="145"/>
      <c r="G75" s="145"/>
      <c r="H75" s="13"/>
      <c r="I75">
        <v>22101</v>
      </c>
    </row>
    <row r="76" ht="16.7" customHeight="1" spans="1:8">
      <c r="A76" s="146" t="s">
        <v>2664</v>
      </c>
      <c r="B76" s="145">
        <f t="shared" si="0"/>
        <v>154</v>
      </c>
      <c r="C76" s="145">
        <f>C77</f>
        <v>154</v>
      </c>
      <c r="D76" s="145"/>
      <c r="E76" s="145"/>
      <c r="F76" s="145"/>
      <c r="G76" s="145"/>
      <c r="H76" s="13"/>
    </row>
    <row r="77" ht="16.7" customHeight="1" spans="1:9">
      <c r="A77" s="146" t="s">
        <v>2665</v>
      </c>
      <c r="B77" s="145">
        <f t="shared" si="0"/>
        <v>154</v>
      </c>
      <c r="C77" s="145">
        <v>154</v>
      </c>
      <c r="D77" s="145"/>
      <c r="E77" s="145"/>
      <c r="F77" s="145"/>
      <c r="G77" s="145"/>
      <c r="H77" s="13"/>
      <c r="I77">
        <v>2220115</v>
      </c>
    </row>
    <row r="78" ht="16.7" customHeight="1" spans="1:8">
      <c r="A78" s="146" t="s">
        <v>2666</v>
      </c>
      <c r="B78" s="145">
        <f t="shared" si="0"/>
        <v>1246</v>
      </c>
      <c r="C78" s="145">
        <f>C79</f>
        <v>1246</v>
      </c>
      <c r="D78" s="145"/>
      <c r="E78" s="145"/>
      <c r="F78" s="145"/>
      <c r="G78" s="145"/>
      <c r="H78" s="13"/>
    </row>
    <row r="79" ht="18.75" customHeight="1" spans="1:9">
      <c r="A79" s="13" t="s">
        <v>2667</v>
      </c>
      <c r="B79" s="145">
        <f t="shared" ref="B79" si="4">SUM(C79:H79)</f>
        <v>1246</v>
      </c>
      <c r="C79" s="13">
        <v>1246</v>
      </c>
      <c r="D79" s="13"/>
      <c r="E79" s="13"/>
      <c r="F79" s="13"/>
      <c r="G79" s="13"/>
      <c r="H79" s="13"/>
      <c r="I79" s="162">
        <v>2320301</v>
      </c>
    </row>
    <row r="80" ht="16.7" customHeight="1" spans="1:8">
      <c r="A80" s="146" t="s">
        <v>2668</v>
      </c>
      <c r="B80" s="145">
        <f t="shared" si="0"/>
        <v>0</v>
      </c>
      <c r="C80" s="145">
        <f>SUM(C81)</f>
        <v>0</v>
      </c>
      <c r="D80" s="145"/>
      <c r="E80" s="145"/>
      <c r="F80" s="145"/>
      <c r="G80" s="145"/>
      <c r="H80" s="13"/>
    </row>
    <row r="81" ht="16.7" customHeight="1" spans="1:8">
      <c r="A81" s="146" t="s">
        <v>2609</v>
      </c>
      <c r="B81" s="145">
        <f t="shared" ref="B81" si="5">SUM(C81:H81)</f>
        <v>0</v>
      </c>
      <c r="C81" s="145"/>
      <c r="D81" s="145"/>
      <c r="E81" s="145"/>
      <c r="F81" s="145"/>
      <c r="G81" s="145"/>
      <c r="H81" s="13"/>
    </row>
    <row r="82" ht="53.45" customHeight="1" spans="1:8">
      <c r="A82" s="161" t="s">
        <v>2669</v>
      </c>
      <c r="B82" s="161"/>
      <c r="C82" s="161"/>
      <c r="D82" s="161"/>
      <c r="E82" s="161"/>
      <c r="F82" s="161"/>
      <c r="G82" s="161"/>
      <c r="H82" s="161"/>
    </row>
  </sheetData>
  <mergeCells count="2">
    <mergeCell ref="A2:H2"/>
    <mergeCell ref="A82:H82"/>
  </mergeCells>
  <pageMargins left="0.23611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附表1-1</vt:lpstr>
      <vt:lpstr>附表1-2</vt:lpstr>
      <vt:lpstr>附表1-3</vt:lpstr>
      <vt:lpstr>附表1-4</vt:lpstr>
      <vt:lpstr>Sheet2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2018-02-05T01:28:00Z</cp:lastPrinted>
  <dcterms:modified xsi:type="dcterms:W3CDTF">2018-11-15T09:33:53Z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</Properties>
</file>